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60" windowHeight="12300" tabRatio="446" activeTab="0"/>
  </bookViews>
  <sheets>
    <sheet name="Приложение 1" sheetId="1" r:id="rId1"/>
  </sheets>
  <definedNames>
    <definedName name="_xlnm.Print_Titles" localSheetId="0">'Приложение 1'!$16:$18</definedName>
    <definedName name="_xlnm.Print_Area" localSheetId="0">'Приложение 1'!$A$1:$AK$305</definedName>
  </definedNames>
  <calcPr fullCalcOnLoad="1"/>
</workbook>
</file>

<file path=xl/sharedStrings.xml><?xml version="1.0" encoding="utf-8"?>
<sst xmlns="http://schemas.openxmlformats.org/spreadsheetml/2006/main" count="633" uniqueCount="326">
  <si>
    <r>
      <rPr>
        <b/>
        <sz val="11"/>
        <rFont val="Times New Roman"/>
        <family val="1"/>
      </rPr>
      <t>Показатель 4 цели программы 1</t>
    </r>
    <r>
      <rPr>
        <sz val="11"/>
        <rFont val="Times New Roman"/>
        <family val="1"/>
      </rPr>
      <t xml:space="preserve"> "Доля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</t>
    </r>
  </si>
  <si>
    <r>
      <rPr>
        <b/>
        <sz val="11"/>
        <rFont val="Times New Roman"/>
        <family val="1"/>
      </rPr>
      <t>Показатель 1 задачи 1 подпрограммы 2</t>
    </r>
    <r>
      <rPr>
        <sz val="11"/>
        <rFont val="Times New Roman"/>
        <family val="1"/>
      </rPr>
      <t xml:space="preserve"> "Доля воспитанников, обучающихся по ФГОС, в общей численности детей, посещающих дошкольные образовательные организации (учреждения)"</t>
    </r>
  </si>
  <si>
    <r>
      <rPr>
        <b/>
        <sz val="11"/>
        <rFont val="Times New Roman"/>
        <family val="1"/>
      </rPr>
      <t>Мероприятие 1 задачи 3 подпрограммы 2</t>
    </r>
    <r>
      <rPr>
        <sz val="11"/>
        <rFont val="Times New Roman"/>
        <family val="1"/>
      </rPr>
      <t xml:space="preserve"> "Предоставление населению в электронном виде услуг по приему заявлений, постановке на учет и зачисление детей в образовательные организации (учреждения), реализубщие основную общеобразовательную программу дошкольного образования (Электронный детский сад)"</t>
    </r>
  </si>
  <si>
    <r>
      <rPr>
        <b/>
        <sz val="11"/>
        <rFont val="Times New Roman"/>
        <family val="1"/>
      </rPr>
      <t xml:space="preserve">Показатель 1 мероприятия 1 задачи 3 подпрограммы 2 </t>
    </r>
    <r>
      <rPr>
        <sz val="11"/>
        <rFont val="Times New Roman"/>
        <family val="1"/>
      </rPr>
      <t>"Количество детей, стоящих на учёте для зачисления в муниципальные дошкольные  образовательные организации (учреждения)"</t>
    </r>
  </si>
  <si>
    <r>
      <rPr>
        <b/>
        <sz val="11"/>
        <rFont val="Times New Roman"/>
        <family val="1"/>
      </rPr>
      <t>Показатель 2 мероприятия 1 задачи 3 подпрограммы 2</t>
    </r>
    <r>
      <rPr>
        <sz val="11"/>
        <rFont val="Times New Roman"/>
        <family val="1"/>
      </rPr>
      <t xml:space="preserve"> "Количество детей,  зачисленных в муниципальные дошкольные  образовательные организации (учреждения)"</t>
    </r>
  </si>
  <si>
    <t>Х</t>
  </si>
  <si>
    <t>в том числе за счёт средств депутатов</t>
  </si>
  <si>
    <r>
      <rPr>
        <b/>
        <sz val="11"/>
        <rFont val="Times New Roman"/>
        <family val="1"/>
      </rPr>
      <t>Показатель 5 задачи 5 подпрограммы 1</t>
    </r>
    <r>
      <rPr>
        <sz val="11"/>
        <rFont val="Times New Roman"/>
        <family val="1"/>
      </rPr>
      <t xml:space="preserve"> "Доля  выпускников, принявших участие в предметных олимпиадах, конкурсах, соревнованиях"</t>
    </r>
  </si>
  <si>
    <r>
      <rPr>
        <b/>
        <sz val="11"/>
        <rFont val="Times New Roman"/>
        <family val="1"/>
      </rPr>
      <t>Показатель 6 задачи 5 подпрограммы 1</t>
    </r>
    <r>
      <rPr>
        <sz val="11"/>
        <rFont val="Times New Roman"/>
        <family val="1"/>
      </rPr>
      <t xml:space="preserve"> "Доля педагогов, принявших участие в конкурсах профессионального мастерства"</t>
    </r>
  </si>
  <si>
    <r>
      <rPr>
        <b/>
        <sz val="11"/>
        <rFont val="Times New Roman"/>
        <family val="1"/>
      </rPr>
      <t>Показатель 6 цели программы 1</t>
    </r>
    <r>
      <rPr>
        <sz val="11"/>
        <rFont val="Times New Roman"/>
        <family val="1"/>
      </rPr>
      <t xml:space="preserve"> "Доля руководителей и педагогов образовательных организаций (учреждений), прошедших повышение квалификации"</t>
    </r>
  </si>
  <si>
    <r>
      <rPr>
        <b/>
        <sz val="11"/>
        <rFont val="Times New Roman"/>
        <family val="1"/>
      </rPr>
      <t>Показатель 3 задачи 1 подпрограммы 2</t>
    </r>
    <r>
      <rPr>
        <sz val="11"/>
        <rFont val="Times New Roman"/>
        <family val="1"/>
      </rPr>
      <t xml:space="preserve"> "Количество введённых мест в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</si>
  <si>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4 задачи 1 подпрограммы 2</t>
    </r>
    <r>
      <rPr>
        <sz val="11"/>
        <rFont val="Times New Roman"/>
        <family val="1"/>
      </rPr>
      <t xml:space="preserve"> "Количество воспитанников в расчете на одного воспитателя ДОУ (город/ село)"</t>
    </r>
  </si>
  <si>
    <r>
      <rPr>
        <b/>
        <sz val="11"/>
        <rFont val="Times New Roman"/>
        <family val="1"/>
      </rPr>
      <t>Показатель 5 задачи 1 подпрограммы 2</t>
    </r>
    <r>
      <rPr>
        <sz val="11"/>
        <rFont val="Times New Roman"/>
        <family val="1"/>
      </rPr>
      <t xml:space="preserve"> "Доля дошкольных образовательных организаций (учреждений)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</si>
  <si>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1 административного мероприятия 1 задачи 2 подпрограммы 2</t>
    </r>
    <r>
      <rPr>
        <sz val="11"/>
        <rFont val="Times New Roman"/>
        <family val="1"/>
      </rPr>
      <t xml:space="preserve"> "Количество проведённых опросов" </t>
    </r>
  </si>
  <si>
    <r>
      <t xml:space="preserve">Показатель 1 мероприятия 4 подпрограммы 2 </t>
    </r>
    <r>
      <rPr>
        <sz val="11"/>
        <rFont val="Times New Roman"/>
        <family val="1"/>
      </rPr>
      <t>"Количество дополнительно введённых мест в образовательных организациях (учреждениях), реализующих образовательные программы дошкольного образования"</t>
    </r>
  </si>
  <si>
    <r>
      <rPr>
        <b/>
        <sz val="11"/>
        <rFont val="Times New Roman"/>
        <family val="1"/>
      </rPr>
      <t xml:space="preserve"> Мероприятие 1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</si>
  <si>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 Показатель 1 мероприятия 1 задачи 1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общего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</si>
  <si>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 xml:space="preserve">Мероприятие 2 задачи 1 подпрограммы 3 </t>
    </r>
    <r>
      <rPr>
        <sz val="11"/>
        <rFont val="Times New Roman"/>
        <family val="1"/>
      </rPr>
      <t>"Материально - техническое обеспечение пожарной безопасности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</si>
  <si>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3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дополнительного образования</t>
    </r>
  </si>
  <si>
    <r>
      <rPr>
        <b/>
        <sz val="11"/>
        <rFont val="Times New Roman"/>
        <family val="1"/>
      </rPr>
      <t>Мероприятие 1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</si>
  <si>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Мероприятие 2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дошкольного образования""</t>
    </r>
  </si>
  <si>
    <r>
      <rPr>
        <b/>
        <sz val="11"/>
        <rFont val="Times New Roman"/>
        <family val="1"/>
      </rPr>
      <t>Мероприятие 1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</si>
  <si>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Показатель 1 мероприятия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</si>
  <si>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Мероприятие 2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</si>
  <si>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Показатель 1 мероприятия 1 задачи 2 подпрограммы 4 </t>
    </r>
    <r>
      <rPr>
        <sz val="11"/>
        <rFont val="Times New Roman"/>
        <family val="1"/>
      </rPr>
      <t>"Количество детей, обеспеченных подвозом в летние лагеря, и к местам проведения экскурсий"</t>
    </r>
  </si>
  <si>
    <t>чел./%</t>
  </si>
  <si>
    <r>
      <t xml:space="preserve">Показатель 1 мероприятия 2 задачи 2 подпрограммы 4 </t>
    </r>
    <r>
      <rPr>
        <sz val="11"/>
        <rFont val="Times New Roman"/>
        <family val="1"/>
      </rPr>
      <t>"Количество детей в лагерях, обеспеченных страхованием/ доля персонала лагерей, прошедших медицинские осмотры"</t>
    </r>
  </si>
  <si>
    <r>
      <rPr>
        <b/>
        <sz val="11"/>
        <rFont val="Times New Roman"/>
        <family val="1"/>
      </rPr>
      <t>Мероприятие 1 задачи 5 подпрограммы 1</t>
    </r>
    <r>
      <rPr>
        <sz val="11"/>
        <rFont val="Times New Roman"/>
        <family val="1"/>
      </rPr>
      <t xml:space="preserve"> "Проведение мероприятий для детей и педагогов"</t>
    </r>
  </si>
  <si>
    <r>
      <rPr>
        <b/>
        <sz val="11"/>
        <rFont val="Times New Roman"/>
        <family val="1"/>
      </rPr>
      <t>Показатель1 мероприятия 1 задачи 5 подпрограммы 1</t>
    </r>
    <r>
      <rPr>
        <sz val="11"/>
        <rFont val="Times New Roman"/>
        <family val="1"/>
      </rPr>
      <t xml:space="preserve"> "Количество проведённых мероприятий для педагогов"</t>
    </r>
  </si>
  <si>
    <r>
      <rPr>
        <b/>
        <sz val="11"/>
        <rFont val="Times New Roman"/>
        <family val="1"/>
      </rPr>
      <t>Показатель2 мероприятия 1 задачи 5 подпрограммы 1 "</t>
    </r>
    <r>
      <rPr>
        <sz val="11"/>
        <rFont val="Times New Roman"/>
        <family val="1"/>
      </rPr>
      <t>Количество проведённых мероприятий для детей"</t>
    </r>
  </si>
  <si>
    <r>
      <rPr>
        <b/>
        <sz val="11"/>
        <rFont val="Times New Roman"/>
        <family val="1"/>
      </rPr>
      <t>Показатель3 мероприятия 1 задачи 5 подпрограммы 1</t>
    </r>
    <r>
      <rPr>
        <sz val="11"/>
        <rFont val="Times New Roman"/>
        <family val="1"/>
      </rPr>
      <t xml:space="preserve"> "Количество педагогов, принявших участие в мероприятиях"</t>
    </r>
  </si>
  <si>
    <r>
      <rPr>
        <b/>
        <sz val="11"/>
        <rFont val="Times New Roman"/>
        <family val="1"/>
      </rPr>
      <t>Показатель 4 мероприятия 1 задачи 5 подпрограммы 1</t>
    </r>
    <r>
      <rPr>
        <sz val="11"/>
        <rFont val="Times New Roman"/>
        <family val="1"/>
      </rPr>
      <t xml:space="preserve"> "Количество детей, принявших участие в мероприятиях"</t>
    </r>
  </si>
  <si>
    <r>
      <rPr>
        <b/>
        <sz val="11"/>
        <rFont val="Times New Roman"/>
        <family val="1"/>
      </rPr>
      <t>Мероприятие 2  Задачи 5  подпрограммы 1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(учреждений),включая учреждения дополнительного образования  "</t>
    </r>
  </si>
  <si>
    <t>ед</t>
  </si>
  <si>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</si>
  <si>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</si>
  <si>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</si>
  <si>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</si>
  <si>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</si>
  <si>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</si>
  <si>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</si>
  <si>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</si>
  <si>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</si>
  <si>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</si>
  <si>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</si>
  <si>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</si>
  <si>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</si>
  <si>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Программная  часть </t>
  </si>
  <si>
    <t>(наименование муниципальной  программы)</t>
  </si>
  <si>
    <r>
      <rPr>
        <b/>
        <sz val="11"/>
        <rFont val="Times New Roman"/>
        <family val="1"/>
      </rPr>
      <t xml:space="preserve">Показатель 1 мероприятия 3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дополнительного 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</si>
  <si>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>Мероприятие 1 задачи 2 подпрограммы 3</t>
    </r>
    <r>
      <rPr>
        <sz val="11"/>
        <rFont val="Times New Roman"/>
        <family val="1"/>
      </rPr>
      <t xml:space="preserve"> "Материально техническое обеспечение антитеррористической безопасности в образовательных организациях(учреждениях)дополнительного образования</t>
    </r>
  </si>
  <si>
    <r>
      <rPr>
        <b/>
        <sz val="11"/>
        <rFont val="Times New Roman"/>
        <family val="1"/>
      </rPr>
      <t>Показатель 1 мероприятия 1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организаций(учреждений)дополнительного образования, оборудованных системами видеонаблюдения"</t>
    </r>
  </si>
  <si>
    <r>
      <t xml:space="preserve">Мероприятие 2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 общего образования"</t>
    </r>
  </si>
  <si>
    <r>
      <rPr>
        <b/>
        <sz val="11"/>
        <rFont val="Times New Roman"/>
        <family val="1"/>
      </rPr>
      <t xml:space="preserve"> Мероприятие 3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организациях(учреждениях)дошкольного образования</t>
    </r>
  </si>
  <si>
    <r>
      <rPr>
        <b/>
        <sz val="11"/>
        <rFont val="Times New Roman"/>
        <family val="1"/>
      </rPr>
      <t>Показатель 1 мероприятия 3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оборудованных системами видеонаблюдения"</t>
    </r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</si>
  <si>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</si>
  <si>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</si>
  <si>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</si>
  <si>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</si>
  <si>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</si>
  <si>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</si>
  <si>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</si>
  <si>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</si>
  <si>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</si>
  <si>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4.Мероприятие -мероприятие подпрограммы или административное мероприятие подпрограммы;</t>
  </si>
  <si>
    <t>3. Задача- задача подпрограммы;</t>
  </si>
  <si>
    <t>2. Подпрограмма  - подпрограмма муниципальной  программы  муниципального образовавания Тверской области ;</t>
  </si>
  <si>
    <t>1.Программа - муниципальная  программа муниципального образования Тверской области;</t>
  </si>
  <si>
    <t>5. Показатель- показатель цели программы (показатель мероприятия подпрограммы,показатель административного мероприятия подпрограммы);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</si>
  <si>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"Обеспечение позитивной социализации и учебной успешности каждого ребёнка с учётом изменения культурной, социальной и технологической среды"</t>
    </r>
  </si>
  <si>
    <r>
      <rPr>
        <b/>
        <sz val="11"/>
        <rFont val="Times New Roman"/>
        <family val="1"/>
      </rPr>
      <t xml:space="preserve">Показатель 1 мероприятия 2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дошкольного образования, в которых проведены мероприятия по материально-техническому обеспечению пожарной безопасности"</t>
    </r>
  </si>
  <si>
    <t>Б</t>
  </si>
  <si>
    <t>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 (за исключением образовательного процесса)</t>
  </si>
  <si>
    <t>Г</t>
  </si>
  <si>
    <t>В</t>
  </si>
  <si>
    <t>S</t>
  </si>
  <si>
    <r>
      <rPr>
        <b/>
        <sz val="11"/>
        <rFont val="Times New Roman"/>
        <family val="1"/>
      </rPr>
      <t>Показатель 1  задачи 1 подпрограммы 1</t>
    </r>
    <r>
      <rPr>
        <sz val="11"/>
        <rFont val="Times New Roman"/>
        <family val="1"/>
      </rPr>
      <t xml:space="preserve"> "Охват детей программами общего образования в общеобразовательных учреждениях"</t>
    </r>
  </si>
  <si>
    <r>
      <t>З</t>
    </r>
    <r>
      <rPr>
        <b/>
        <sz val="11"/>
        <rFont val="Times New Roman"/>
        <family val="1"/>
      </rPr>
      <t>адача 4 подпрограммы 1</t>
    </r>
    <r>
      <rPr>
        <sz val="11"/>
        <rFont val="Times New Roman"/>
        <family val="1"/>
      </rPr>
      <t xml:space="preserve"> "Обеспечение комплексной деятельности по сохранению и укреплению здоровья школьников, формированию основ здорового образа жизни"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</si>
  <si>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со специальными потребностями образовательными услугами дошкольного образования"</t>
    </r>
  </si>
  <si>
    <r>
      <rPr>
        <b/>
        <sz val="11"/>
        <rFont val="Times New Roman"/>
        <family val="1"/>
      </rPr>
      <t xml:space="preserve">Показатель 4 задачи 2 подпрограммы </t>
    </r>
    <r>
      <rPr>
        <sz val="11"/>
        <rFont val="Times New Roman"/>
        <family val="1"/>
      </rPr>
      <t>2 "Уровень удовлетворенности населения качеством предоставляемых образовательных услуг (анкетирование, соцопросы)"</t>
    </r>
  </si>
  <si>
    <r>
      <rPr>
        <b/>
        <sz val="11"/>
        <rFont val="Times New Roman"/>
        <family val="1"/>
      </rPr>
      <t>Административное мероприятие 1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уровня удовлетворенности качеством услуг дошкольного образования"</t>
    </r>
  </si>
  <si>
    <r>
      <rPr>
        <b/>
        <sz val="11"/>
        <rFont val="Times New Roman"/>
        <family val="1"/>
      </rPr>
      <t>Мероприятие 2 задачи 2 подпрограммы 2</t>
    </r>
    <r>
      <rPr>
        <sz val="11"/>
        <rFont val="Times New Roman"/>
        <family val="1"/>
      </rPr>
      <t xml:space="preserve"> "Компенсация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образования"</t>
    </r>
  </si>
  <si>
    <r>
      <t>З</t>
    </r>
    <r>
      <rPr>
        <b/>
        <sz val="11"/>
        <rFont val="Times New Roman"/>
        <family val="1"/>
      </rPr>
      <t>адача 1 подпрограммы 1</t>
    </r>
    <r>
      <rPr>
        <sz val="11"/>
        <rFont val="Times New Roman"/>
        <family val="1"/>
      </rPr>
      <t xml:space="preserve"> "Удовлетворение потребностей населения в получении услуг качественного образования"</t>
    </r>
  </si>
  <si>
    <r>
      <rPr>
        <b/>
        <sz val="11"/>
        <rFont val="Times New Roman"/>
        <family val="1"/>
      </rPr>
      <t>Мероприятие 3 задачи 2 подпрограммы 1</t>
    </r>
    <r>
      <rPr>
        <sz val="11"/>
        <rFont val="Times New Roman"/>
        <family val="1"/>
      </rPr>
      <t xml:space="preserve"> "Обеспечение деятельности подведомственных организаций (учреждений) по обслуживанию сетей коммунального хозяйства"</t>
    </r>
  </si>
  <si>
    <r>
      <t>З</t>
    </r>
    <r>
      <rPr>
        <b/>
        <sz val="11"/>
        <rFont val="Times New Roman"/>
        <family val="1"/>
      </rPr>
      <t>адача 5 подпрограммы 1</t>
    </r>
    <r>
      <rPr>
        <sz val="11"/>
        <rFont val="Times New Roman"/>
        <family val="1"/>
      </rPr>
      <t xml:space="preserve"> "Создание современной системы оценки индивидуальных образовательных достижений обучающихся и профессиональных достижений педагогов"</t>
    </r>
  </si>
  <si>
    <r>
      <t>З</t>
    </r>
    <r>
      <rPr>
        <b/>
        <sz val="11"/>
        <rFont val="Times New Roman"/>
        <family val="1"/>
      </rPr>
      <t>адача 1 подпрограммы 4</t>
    </r>
    <r>
      <rPr>
        <sz val="11"/>
        <rFont val="Times New Roman"/>
        <family val="1"/>
      </rPr>
      <t xml:space="preserve"> "Совершенствование работы по организации занятости,  отдыха детей и подростков, создания оптимальных условий для проведения оздоровительной компании"</t>
    </r>
  </si>
  <si>
    <r>
      <t xml:space="preserve">Задача 2 подпрограммы 4 </t>
    </r>
    <r>
      <rPr>
        <sz val="11"/>
        <rFont val="Times New Roman"/>
        <family val="1"/>
      </rPr>
      <t>" Обеспечение комплексной деятельности по сохранению и укреплению здоровья школьников, формированию основ безопасного, здорового образа жизни"</t>
    </r>
  </si>
  <si>
    <r>
      <rPr>
        <b/>
        <sz val="11"/>
        <rFont val="Times New Roman"/>
        <family val="1"/>
      </rPr>
      <t>Мероприятие 1 задачи 2 подпрограммы 4</t>
    </r>
    <r>
      <rPr>
        <sz val="11"/>
        <rFont val="Times New Roman"/>
        <family val="1"/>
      </rPr>
      <t xml:space="preserve"> "Организация подвоза детей в летние лагеря и к местам проведения экскурсий"</t>
    </r>
  </si>
  <si>
    <r>
      <rPr>
        <b/>
        <sz val="11"/>
        <rFont val="Times New Roman"/>
        <family val="1"/>
      </rPr>
      <t>Мероприятие 2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</t>
    </r>
  </si>
  <si>
    <r>
      <rPr>
        <b/>
        <sz val="11"/>
        <rFont val="Times New Roman"/>
        <family val="1"/>
      </rPr>
      <t>Мероприятие 3 задачи 2 подпрограммы 4</t>
    </r>
    <r>
      <rPr>
        <sz val="11"/>
        <rFont val="Times New Roman"/>
        <family val="1"/>
      </rPr>
      <t xml:space="preserve"> "Проведение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</si>
  <si>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Подпрограмма 5</t>
    </r>
    <r>
      <rPr>
        <sz val="11"/>
        <rFont val="Times New Roman"/>
        <family val="1"/>
      </rPr>
      <t xml:space="preserve"> "Одарённые дети Селигера"</t>
    </r>
  </si>
  <si>
    <r>
      <t>З</t>
    </r>
    <r>
      <rPr>
        <b/>
        <sz val="11"/>
        <rFont val="Times New Roman"/>
        <family val="1"/>
      </rPr>
      <t>адача 1 подпрограммы 5</t>
    </r>
    <r>
      <rPr>
        <sz val="11"/>
        <rFont val="Times New Roman"/>
        <family val="1"/>
      </rPr>
      <t xml:space="preserve"> "Выявление и сопровождение одаренных детей для их специальной поддержки"</t>
    </r>
  </si>
  <si>
    <r>
      <t>З</t>
    </r>
    <r>
      <rPr>
        <b/>
        <sz val="11"/>
        <rFont val="Times New Roman"/>
        <family val="1"/>
      </rPr>
      <t>адача 2 подпрограммы 5</t>
    </r>
    <r>
      <rPr>
        <sz val="11"/>
        <rFont val="Times New Roman"/>
        <family val="1"/>
      </rPr>
      <t xml:space="preserve"> "Стимулирование творческой активности участников образовательного процесса"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</si>
  <si>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5 "Количество обучающихся – участников конкурсных процедур на получение поощрений за инновационную деятельность в общей численности детей школьного возраста"</t>
    </r>
  </si>
  <si>
    <t xml:space="preserve"> рублей</t>
  </si>
  <si>
    <t>%</t>
  </si>
  <si>
    <t>ед.</t>
  </si>
  <si>
    <t>рублей</t>
  </si>
  <si>
    <r>
      <t>З</t>
    </r>
    <r>
      <rPr>
        <b/>
        <sz val="11"/>
        <rFont val="Times New Roman"/>
        <family val="1"/>
      </rPr>
      <t>адача 2 подпрограммы 2</t>
    </r>
    <r>
      <rPr>
        <sz val="11"/>
        <rFont val="Times New Roman"/>
        <family val="1"/>
      </rPr>
      <t xml:space="preserve"> "Удовлетворение потребностей населения в получении услуг дошкольного образования"</t>
    </r>
  </si>
  <si>
    <t xml:space="preserve"> ед.</t>
  </si>
  <si>
    <r>
      <t>З</t>
    </r>
    <r>
      <rPr>
        <b/>
        <sz val="11"/>
        <rFont val="Times New Roman"/>
        <family val="1"/>
      </rPr>
      <t>адача 3 подпрограммы 1</t>
    </r>
    <r>
      <rPr>
        <sz val="11"/>
        <rFont val="Times New Roman"/>
        <family val="1"/>
      </rPr>
      <t xml:space="preserve"> "Обеспечение доступности качественных образовательных услуг в образовательных организаций (учреждений) вне зависимости от места проживания и состояния здоровья обучающихся"</t>
    </r>
  </si>
  <si>
    <r>
      <rPr>
        <b/>
        <sz val="11"/>
        <rFont val="Times New Roman"/>
        <family val="1"/>
      </rPr>
      <t>Показатель 1 задачи 3 подпрограммы 1</t>
    </r>
    <r>
      <rPr>
        <sz val="11"/>
        <rFont val="Times New Roman"/>
        <family val="1"/>
      </rPr>
      <t xml:space="preserve"> "Доля сельских школьников, которым обеспечен ежедневный подвоз в  общеобразовательные организации (учреждения) специальным школьным автотранспортом в общей численности школьников, нуждающихся в подвозе 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</si>
  <si>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программами дошкольного образования  в образовательных организациях (учреждениях)"</t>
    </r>
  </si>
  <si>
    <r>
      <t>З</t>
    </r>
    <r>
      <rPr>
        <b/>
        <sz val="11"/>
        <rFont val="Times New Roman"/>
        <family val="1"/>
      </rPr>
      <t>адача 3 подпрограммы 2</t>
    </r>
    <r>
      <rPr>
        <sz val="11"/>
        <rFont val="Times New Roman"/>
        <family val="1"/>
      </rPr>
      <t xml:space="preserve"> "Развитие инфраструктуры муниципальных дошкольных образовательных организаций (учреждений) в соответствии с требованиями действующего законодательства"</t>
    </r>
  </si>
  <si>
    <r>
      <rPr>
        <b/>
        <sz val="11"/>
        <rFont val="Times New Roman"/>
        <family val="1"/>
      </rPr>
      <t>Показатель 1 задачи 3 подпрограммы 2</t>
    </r>
    <r>
      <rPr>
        <sz val="11"/>
        <rFont val="Times New Roman"/>
        <family val="1"/>
      </rPr>
      <t xml:space="preserve"> "Доля муниципальных дошкольных образовательных организаций (учреждений),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</si>
  <si>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2 "Доля муниципальных дошкольных 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</si>
  <si>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3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"Доля дошкольных образовательных организаций (учреждений) обеспеченных компьютерным и мультимедийным оборудованием для организации образовательного процесса с детьми"</t>
    </r>
  </si>
  <si>
    <t>чел</t>
  </si>
  <si>
    <t>чел.</t>
  </si>
  <si>
    <r>
      <rPr>
        <b/>
        <sz val="11"/>
        <rFont val="Times New Roman"/>
        <family val="1"/>
      </rPr>
      <t>Показатель 1 мероприятия 1 задачи 2 подпрограммы 1</t>
    </r>
    <r>
      <rPr>
        <sz val="11"/>
        <rFont val="Times New Roman"/>
        <family val="1"/>
      </rPr>
      <t xml:space="preserve"> "Количество общеобразовательных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</si>
  <si>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t xml:space="preserve">Показатель 1 мероприятия 2 задачи 2 подпрограммы 1 </t>
    </r>
    <r>
      <rPr>
        <sz val="11"/>
        <rFont val="Times New Roman"/>
        <family val="1"/>
      </rPr>
      <t>"Количество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</si>
  <si>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 xml:space="preserve">Показатель 1 мероприятия 3 задачи 2 подпрограммы 1 </t>
    </r>
    <r>
      <rPr>
        <sz val="11"/>
        <rFont val="Times New Roman"/>
        <family val="1"/>
      </rPr>
      <t>"Доля подведомственных учреждений, заключивших договора на обслуживание сетей коммунального хозяйства"</t>
    </r>
  </si>
  <si>
    <r>
      <rPr>
        <b/>
        <sz val="11"/>
        <rFont val="Times New Roman"/>
        <family val="1"/>
      </rPr>
      <t xml:space="preserve">Подпрограмма 6 </t>
    </r>
    <r>
      <rPr>
        <sz val="11"/>
        <rFont val="Times New Roman"/>
        <family val="1"/>
      </rPr>
      <t xml:space="preserve"> "Профилактика безнадзорности и правонарушений несовершеннолетних"</t>
    </r>
  </si>
  <si>
    <r>
      <t>З</t>
    </r>
    <r>
      <rPr>
        <b/>
        <sz val="11"/>
        <rFont val="Times New Roman"/>
        <family val="1"/>
      </rPr>
      <t>адача 1 подпрограммы 6</t>
    </r>
    <r>
      <rPr>
        <sz val="11"/>
        <rFont val="Times New Roman"/>
        <family val="1"/>
      </rPr>
      <t xml:space="preserve"> «Разработка системы профилактических и  предупредительных мер, направленных на раннее выявление лиц, склонных к совершению правонарушений и общественно опасных деяний».</t>
    </r>
  </si>
  <si>
    <r>
      <rPr>
        <b/>
        <sz val="11"/>
        <rFont val="Times New Roman"/>
        <family val="1"/>
      </rPr>
      <t xml:space="preserve">Административное мероприятие 1 задачи 1 подпрограммы 6 </t>
    </r>
    <r>
      <rPr>
        <sz val="11"/>
        <rFont val="Times New Roman"/>
        <family val="1"/>
      </rPr>
      <t>«Проведение советов профилактики в образовательных учреждениях»</t>
    </r>
  </si>
  <si>
    <r>
      <t xml:space="preserve">Показатель 1 административного мероприятия 1 задачи 1 подпрограммы 6 </t>
    </r>
    <r>
      <rPr>
        <sz val="11"/>
        <rFont val="Times New Roman"/>
        <family val="1"/>
      </rPr>
      <t>«Количество проведенных советов профилактики»</t>
    </r>
  </si>
  <si>
    <r>
      <t>З</t>
    </r>
    <r>
      <rPr>
        <b/>
        <sz val="11"/>
        <rFont val="Times New Roman"/>
        <family val="1"/>
      </rPr>
      <t>адача 2 подпрограммы 6</t>
    </r>
    <r>
      <rPr>
        <sz val="11"/>
        <rFont val="Times New Roman"/>
        <family val="1"/>
      </rPr>
      <t xml:space="preserve"> «Совершенствование системы межведомственного взаимодействия субъектов профилактики»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</si>
  <si>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6 «Количество мероприятий, совместно проведенных субъектами профилактики»</t>
    </r>
  </si>
  <si>
    <r>
      <rPr>
        <b/>
        <sz val="11"/>
        <rFont val="Times New Roman"/>
        <family val="1"/>
      </rPr>
      <t>Мероприятие 1 задачи 2 подпрограммы 6</t>
    </r>
    <r>
      <rPr>
        <sz val="11"/>
        <rFont val="Times New Roman"/>
        <family val="1"/>
      </rPr>
      <t xml:space="preserve"> «Проведение  семинаров, совместных совещаний для  учреждений образования при участии иных субъектов профилактики»</t>
    </r>
  </si>
  <si>
    <r>
      <t>Показатель 1 мероприятия 1 задачи 2 подпрограммы 6</t>
    </r>
    <r>
      <rPr>
        <sz val="11"/>
        <rFont val="Times New Roman"/>
        <family val="1"/>
      </rPr>
      <t xml:space="preserve"> «Количество проведенных семинаров, совещаний»</t>
    </r>
  </si>
  <si>
    <r>
      <t xml:space="preserve">Административное мероприятие 2 задачи 2 подпрограммы 6 </t>
    </r>
    <r>
      <rPr>
        <sz val="11"/>
        <rFont val="Times New Roman"/>
        <family val="1"/>
      </rPr>
      <t>«Проведение декадника лекционно- правовых встреч,  лекций  в учреждениях для различных категорий населения (учащиеся, педагоги, родители)»</t>
    </r>
  </si>
  <si>
    <r>
      <t xml:space="preserve">Показатель 1 административного мероприятия 2 задачи 2 подпрограммы 6 </t>
    </r>
    <r>
      <rPr>
        <sz val="11"/>
        <rFont val="Times New Roman"/>
        <family val="1"/>
      </rPr>
      <t>«Количество  принявших участие во встречах»</t>
    </r>
  </si>
  <si>
    <r>
      <t>З</t>
    </r>
    <r>
      <rPr>
        <b/>
        <sz val="11"/>
        <rFont val="Times New Roman"/>
        <family val="1"/>
      </rPr>
      <t>адача 3 подпрограммы 6</t>
    </r>
    <r>
      <rPr>
        <sz val="11"/>
        <rFont val="Times New Roman"/>
        <family val="1"/>
      </rPr>
      <t xml:space="preserve"> «Оказание содействия в организации досуга и занятости, состоящих на учете в КДН и ЗП»</t>
    </r>
  </si>
  <si>
    <r>
      <rPr>
        <b/>
        <sz val="11"/>
        <rFont val="Times New Roman"/>
        <family val="1"/>
      </rPr>
      <t>Показатель 1 задачи 3 подпрограммы</t>
    </r>
    <r>
      <rPr>
        <sz val="11"/>
        <rFont val="Times New Roman"/>
        <family val="1"/>
      </rPr>
      <t xml:space="preserve"> 6 «Количество  подучетных несовершеннолетних, систематически посещающих спортивные секции, кружки.»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</si>
  <si>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6 «Количество  подучетных несовершеннолетних, трудоустроенных   при обращении, в том числе в каникулярный период»</t>
    </r>
  </si>
  <si>
    <r>
      <rPr>
        <b/>
        <sz val="11"/>
        <rFont val="Times New Roman"/>
        <family val="1"/>
      </rPr>
      <t>Мероприятие 1 задачи 3 подпрограммы 6</t>
    </r>
    <r>
      <rPr>
        <sz val="11"/>
        <rFont val="Times New Roman"/>
        <family val="1"/>
      </rPr>
      <t xml:space="preserve"> «Организация и проведение молодежных акций с участием несовершеннолетних, состоящих на учете в КДН и ЗП»</t>
    </r>
  </si>
  <si>
    <r>
      <t>Показатель 1 мероприятия 1 задачи 3 подпрограммы 6</t>
    </r>
    <r>
      <rPr>
        <sz val="11"/>
        <rFont val="Times New Roman"/>
        <family val="1"/>
      </rPr>
      <t xml:space="preserve"> «Количество подучетных  несовершеннолетних, принявших участие в акциях»</t>
    </r>
  </si>
  <si>
    <r>
      <t xml:space="preserve">Показатель 1 мероприятия 2 задачи 3 подпрограммы 6 </t>
    </r>
    <r>
      <rPr>
        <sz val="11"/>
        <rFont val="Times New Roman"/>
        <family val="1"/>
      </rPr>
      <t>«Количество подучетных  несовершеннолетних, принявших участие в экскурсиях»</t>
    </r>
  </si>
  <si>
    <r>
      <t>З</t>
    </r>
    <r>
      <rPr>
        <b/>
        <sz val="11"/>
        <rFont val="Times New Roman"/>
        <family val="1"/>
      </rPr>
      <t xml:space="preserve">адача 4 подпрограммы 6 </t>
    </r>
    <r>
      <rPr>
        <sz val="11"/>
        <rFont val="Times New Roman"/>
        <family val="1"/>
      </rPr>
      <t>«Развитие системы работы с семьями, состоящими на учете в КДН и ЗП»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</si>
  <si>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6 «Количество семей, состоящих на учете в КДН и ЗП»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</si>
  <si>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6 «Количество учреждений, ведущих профилактическую работу по предупреждению семейного неблагополучия»</t>
    </r>
  </si>
  <si>
    <r>
      <rPr>
        <b/>
        <sz val="11"/>
        <rFont val="Times New Roman"/>
        <family val="1"/>
      </rPr>
      <t>Показатель 3 задачи 4 подпрограммы</t>
    </r>
    <r>
      <rPr>
        <sz val="11"/>
        <rFont val="Times New Roman"/>
        <family val="1"/>
      </rPr>
      <t xml:space="preserve"> 6 «Количество семей, дети из которых временно помещены в  государственные учреждения».</t>
    </r>
  </si>
  <si>
    <r>
      <rPr>
        <b/>
        <sz val="11"/>
        <rFont val="Times New Roman"/>
        <family val="1"/>
      </rPr>
      <t>Мероприятие 1 задачи 4 подпрограммы 6</t>
    </r>
    <r>
      <rPr>
        <sz val="11"/>
        <rFont val="Times New Roman"/>
        <family val="1"/>
      </rPr>
      <t xml:space="preserve"> «Проведение образовательными учреждениями профилактических мероприятий с семьями»</t>
    </r>
  </si>
  <si>
    <r>
      <t>Показатель 1 мероприятия 1 задачи 4 подпрограммы 6</t>
    </r>
    <r>
      <rPr>
        <sz val="11"/>
        <rFont val="Times New Roman"/>
        <family val="1"/>
      </rPr>
      <t xml:space="preserve"> « Количество  мероприятий, проведенных образовательными учреждениями»</t>
    </r>
  </si>
  <si>
    <r>
      <t xml:space="preserve">Административное мероприятие 2 задачи 4 подпрограммы 6 </t>
    </r>
    <r>
      <rPr>
        <sz val="11"/>
        <rFont val="Times New Roman"/>
        <family val="1"/>
      </rPr>
      <t>«Проведение рейдов по семьям, состоящим на учете в КДН и ЗП или находящимся в СОП»</t>
    </r>
  </si>
  <si>
    <r>
      <t xml:space="preserve">Показатель 1 административного мероприятия 2 задачи 4 подпрограммы 6 </t>
    </r>
    <r>
      <rPr>
        <sz val="11"/>
        <rFont val="Times New Roman"/>
        <family val="1"/>
      </rPr>
      <t xml:space="preserve">«Количество  посещенных семей»
</t>
    </r>
  </si>
  <si>
    <r>
      <t xml:space="preserve">Административное мероприятие 3 задачи 4 подпрограммы 6 </t>
    </r>
    <r>
      <rPr>
        <sz val="11"/>
        <rFont val="Times New Roman"/>
        <family val="1"/>
      </rPr>
      <t>«Проведение ежегодного районного родительского собрания»</t>
    </r>
  </si>
  <si>
    <r>
      <t xml:space="preserve">Показатель 1  административного мероприятия 3 задачи 4 подпрограммы 6 </t>
    </r>
    <r>
      <rPr>
        <sz val="11"/>
        <rFont val="Times New Roman"/>
        <family val="1"/>
      </rPr>
      <t xml:space="preserve">«Количество родителей, принявших участие в собрании»
</t>
    </r>
  </si>
  <si>
    <r>
      <t>З</t>
    </r>
    <r>
      <rPr>
        <b/>
        <sz val="11"/>
        <rFont val="Times New Roman"/>
        <family val="1"/>
      </rPr>
      <t xml:space="preserve">адача 5 подпрограммы 6 </t>
    </r>
    <r>
      <rPr>
        <sz val="11"/>
        <rFont val="Times New Roman"/>
        <family val="1"/>
      </rPr>
      <t>«Информационное сопровождение деятельности КДН и ЗП»</t>
    </r>
  </si>
  <si>
    <r>
      <rPr>
        <b/>
        <sz val="11"/>
        <rFont val="Times New Roman"/>
        <family val="1"/>
      </rPr>
      <t>Показатель 1 задачи 5 подпрограммы</t>
    </r>
    <r>
      <rPr>
        <sz val="11"/>
        <rFont val="Times New Roman"/>
        <family val="1"/>
      </rPr>
      <t xml:space="preserve"> 6 «Количество видов информационных материалов»</t>
    </r>
  </si>
  <si>
    <r>
      <rPr>
        <b/>
        <sz val="11"/>
        <rFont val="Times New Roman"/>
        <family val="1"/>
      </rPr>
      <t>Мероприятие 1 задачи 5 подпрограммы 6</t>
    </r>
    <r>
      <rPr>
        <sz val="11"/>
        <rFont val="Times New Roman"/>
        <family val="1"/>
      </rPr>
      <t xml:space="preserve"> «Издание информационных листовок, тематических плакатов, брошюр, буклетов  с разъяснительными сведениями для различных групп населения»</t>
    </r>
  </si>
  <si>
    <r>
      <t>Показатель 1 мероприятия 1 задачи 5 подпрограммы 6</t>
    </r>
    <r>
      <rPr>
        <sz val="11"/>
        <rFont val="Times New Roman"/>
        <family val="1"/>
      </rPr>
      <t xml:space="preserve"> «Количество учреждений, в которых  систематически размещаются и распространяются информационные материалы»</t>
    </r>
  </si>
  <si>
    <r>
      <t xml:space="preserve">Показатель 1  мероприятия 2 задачи 5 подпрограммы 6 </t>
    </r>
    <r>
      <rPr>
        <sz val="11"/>
        <rFont val="Times New Roman"/>
        <family val="1"/>
      </rPr>
      <t xml:space="preserve">«Количество размещенных материалов»
</t>
    </r>
  </si>
  <si>
    <r>
      <rPr>
        <b/>
        <sz val="11"/>
        <rFont val="Times New Roman"/>
        <family val="1"/>
      </rPr>
      <t>Показатель 2  задачи 1 подпрограммы 1</t>
    </r>
    <r>
      <rPr>
        <sz val="11"/>
        <rFont val="Times New Roman"/>
        <family val="1"/>
      </rPr>
      <t xml:space="preserve"> "Доля школьников, обучающихся в учреждениях повышенного уровня, в общей численности обучающихся в дневных общеобразовательных организациях (учреждениях)"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</si>
  <si>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обучающихся 11 (12) классов,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</si>
  <si>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5  задачи 1 подпрограммы 1</t>
    </r>
    <r>
      <rPr>
        <sz val="11"/>
        <rFont val="Times New Roman"/>
        <family val="1"/>
      </rPr>
      <t xml:space="preserve"> "Доля обучающихся 9 классов, получивших аттестат об основном общем образовании"</t>
    </r>
  </si>
  <si>
    <r>
      <rPr>
        <b/>
        <sz val="11"/>
        <rFont val="Times New Roman"/>
        <family val="1"/>
      </rPr>
      <t>Показатель 7  задачи 1 подпрограммы 1</t>
    </r>
    <r>
      <rPr>
        <sz val="11"/>
        <rFont val="Times New Roman"/>
        <family val="1"/>
      </rPr>
      <t xml:space="preserve"> "Уровень удовлетворенности населения качеством предоставляемых образовательных услуг (на основе анкетирования населения и данных проводимых соцопросов)"</t>
    </r>
  </si>
  <si>
    <r>
      <rPr>
        <b/>
        <sz val="11"/>
        <rFont val="Times New Roman"/>
        <family val="1"/>
      </rPr>
      <t xml:space="preserve">Показатель 1 административного мероприятия 1 задачи 1 подпрограммы 1 </t>
    </r>
    <r>
      <rPr>
        <sz val="11"/>
        <rFont val="Times New Roman"/>
        <family val="1"/>
      </rPr>
      <t xml:space="preserve">"Количество проведённых опросов" </t>
    </r>
  </si>
  <si>
    <r>
      <rPr>
        <b/>
        <sz val="11"/>
        <rFont val="Times New Roman"/>
        <family val="1"/>
      </rPr>
      <t>Показатель 1 мероприятия 2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общеобразовательных организаций (учреждений)"</t>
    </r>
  </si>
  <si>
    <r>
      <rPr>
        <b/>
        <sz val="11"/>
        <rFont val="Times New Roman"/>
        <family val="1"/>
      </rPr>
      <t>Показатель 2 мероприятия 2 задачи 1 подпрограммы 1</t>
    </r>
    <r>
      <rPr>
        <sz val="11"/>
        <rFont val="Times New Roman"/>
        <family val="1"/>
      </rPr>
      <t xml:space="preserve"> "Средний размер субсидии на муниципальное задание общеобразовательных организаций (учреждений)  в расчёте на 1 ребёнка"</t>
    </r>
  </si>
  <si>
    <r>
      <t xml:space="preserve">Мероприятие 3 задачи 1 подпрограммы 1 </t>
    </r>
    <r>
      <rPr>
        <sz val="11"/>
        <rFont val="Times New Roman"/>
        <family val="1"/>
      </rPr>
      <t>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  </r>
  </si>
  <si>
    <r>
      <t>Показатель 1 мероприятия 3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образовательных учреждений (организаций) дополнительного образования"</t>
    </r>
  </si>
  <si>
    <r>
      <t xml:space="preserve">Показатель 2 мероприятия 3 задачи 1 подпрограммы 1 </t>
    </r>
    <r>
      <rPr>
        <sz val="11"/>
        <rFont val="Times New Roman"/>
        <family val="1"/>
      </rPr>
      <t xml:space="preserve"> "Средний размер субсидии на муниципальное задание образовательных организаций (учреждений) дополнительного образования  в расчёте на 1 ребёнка"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</si>
  <si>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1 </t>
    </r>
    <r>
      <rPr>
        <sz val="11"/>
        <rFont val="Times New Roman"/>
        <family val="1"/>
      </rPr>
      <t>"Количество общеобразовательных организаций (учреждений) , в которых проведены мероприятия  по укреплению материально-технической базы"</t>
    </r>
  </si>
  <si>
    <r>
      <t xml:space="preserve">Показатель 2 задачи 3 подпрограммы 1 </t>
    </r>
    <r>
      <rPr>
        <sz val="11"/>
        <rFont val="Times New Roman"/>
        <family val="1"/>
      </rPr>
      <t>" Количество детей-инвалидов, которые получают дистанционное образование"</t>
    </r>
  </si>
  <si>
    <r>
      <t xml:space="preserve">Показатель 3 задачи 3 подпрограммы 1 </t>
    </r>
    <r>
      <rPr>
        <sz val="11"/>
        <rFont val="Times New Roman"/>
        <family val="1"/>
      </rPr>
      <t>" Количество школ-участников программы "Доступная среда"</t>
    </r>
  </si>
  <si>
    <r>
      <rPr>
        <b/>
        <sz val="11"/>
        <rFont val="Times New Roman"/>
        <family val="1"/>
      </rPr>
      <t>Показатель 1 задачи 4 подпрограммы 1</t>
    </r>
    <r>
      <rPr>
        <sz val="11"/>
        <rFont val="Times New Roman"/>
        <family val="1"/>
      </rPr>
      <t xml:space="preserve"> "Доля обучающихся охваченных горячим питанием"</t>
    </r>
  </si>
  <si>
    <r>
      <rPr>
        <b/>
        <sz val="11"/>
        <rFont val="Times New Roman"/>
        <family val="1"/>
      </rPr>
      <t>Показатель 2 задачи 4 подпрограммы 1</t>
    </r>
    <r>
      <rPr>
        <sz val="11"/>
        <rFont val="Times New Roman"/>
        <family val="1"/>
      </rPr>
      <t xml:space="preserve"> "Количество школ-участников проекта "Школьный спорт"</t>
    </r>
  </si>
  <si>
    <r>
      <rPr>
        <b/>
        <sz val="11"/>
        <rFont val="Times New Roman"/>
        <family val="1"/>
      </rPr>
      <t>Показатель 3 задачи 4 подпрограммы 1</t>
    </r>
    <r>
      <rPr>
        <sz val="11"/>
        <rFont val="Times New Roman"/>
        <family val="1"/>
      </rPr>
      <t xml:space="preserve"> "Доля обучающихся, охваченных проектом "Школьный спорт"</t>
    </r>
  </si>
  <si>
    <r>
      <rPr>
        <b/>
        <sz val="11"/>
        <rFont val="Times New Roman"/>
        <family val="1"/>
      </rPr>
      <t xml:space="preserve">Показатель 1 мероприятия 2 задачи 5 подпрограммы 1 </t>
    </r>
    <r>
      <rPr>
        <sz val="11"/>
        <rFont val="Times New Roman"/>
        <family val="1"/>
      </rPr>
      <t>"Число педагогических работников, прошедших курсы повышения квалификации"</t>
    </r>
  </si>
  <si>
    <r>
      <rPr>
        <b/>
        <sz val="11"/>
        <rFont val="Times New Roman"/>
        <family val="1"/>
      </rPr>
      <t>Показатель 3 цели программы 1</t>
    </r>
    <r>
      <rPr>
        <sz val="11"/>
        <rFont val="Times New Roman"/>
        <family val="1"/>
      </rPr>
      <t xml:space="preserve"> "Доля выпускников государственных муниципальных общеобразовательных организаций (учреждений),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</si>
  <si>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1 мероприятия 2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</si>
  <si>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2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</si>
  <si>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Показатель 1 административного мероприятия 1 задачи 1 подпрограммы 5</t>
    </r>
    <r>
      <rPr>
        <sz val="11"/>
        <rFont val="Times New Roman"/>
        <family val="1"/>
      </rPr>
      <t xml:space="preserve"> "Количество образовательных учреждений (организаций), работающих по программам профильного, углубленного изучения предметов и индивидуальным учебным планам""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</si>
  <si>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2 подпрограммы 5</t>
    </r>
    <r>
      <rPr>
        <sz val="11"/>
        <rFont val="Times New Roman"/>
        <family val="1"/>
      </rPr>
      <t xml:space="preserve"> "Организация участия обучающихся в предметных олимпиадах, творческих конкурсах, спортивных соревнованиях"</t>
    </r>
  </si>
  <si>
    <r>
      <t>Показатель 1 административного мероприятия 1 задачи 2 подпрограммы 5</t>
    </r>
    <r>
      <rPr>
        <sz val="11"/>
        <rFont val="Times New Roman"/>
        <family val="1"/>
      </rPr>
      <t xml:space="preserve"> "Количество обучающихся, участников муниципальных, региональных, всероссийских и международных олимпиад, конкурсов, соревнований и конференций "</t>
    </r>
  </si>
  <si>
    <r>
      <t xml:space="preserve">Показатель 2 административного мероприятия 1 задачи 2 подпрограммы 5 </t>
    </r>
    <r>
      <rPr>
        <sz val="11"/>
        <rFont val="Times New Roman"/>
        <family val="1"/>
      </rPr>
      <t>"Количество победителей  муниципальных, региональных, всероссийских и международных олимпиад, конкурсов, соревнований, конференций "</t>
    </r>
  </si>
  <si>
    <r>
      <t>Мероприятие 2 задачи 2 подпрограммы 5 "</t>
    </r>
    <r>
      <rPr>
        <sz val="11"/>
        <rFont val="Times New Roman"/>
        <family val="1"/>
      </rPr>
      <t>Участие одаренных детей в профильных творческих сменах детских оздоровительных лагерей"</t>
    </r>
  </si>
  <si>
    <r>
      <t xml:space="preserve">Показатель 1  мероприятия 2 задачи 2 подпрограммы 5 </t>
    </r>
    <r>
      <rPr>
        <sz val="11"/>
        <rFont val="Times New Roman"/>
        <family val="1"/>
      </rPr>
      <t>"Количество детей отдохнувших в профильных творческих сменах детских оздоровительных лагерей"</t>
    </r>
  </si>
  <si>
    <t>50</t>
  </si>
  <si>
    <r>
      <rPr>
        <b/>
        <sz val="11"/>
        <rFont val="Times New Roman"/>
        <family val="1"/>
      </rPr>
      <t>Административное мероприятие 1 задачи 1 подпрограммы 5</t>
    </r>
    <r>
      <rPr>
        <sz val="11"/>
        <rFont val="Times New Roman"/>
        <family val="1"/>
      </rPr>
      <t xml:space="preserve"> "Обучение в общеобразовательных учреждениях по программам профильного, углубленного изучения предметов и индивидуальным учебным программам"</t>
    </r>
  </si>
  <si>
    <r>
      <rPr>
        <b/>
        <sz val="11"/>
        <rFont val="Times New Roman"/>
        <family val="1"/>
      </rPr>
      <t>Мероприятие 8 задачи 1 подпрограммы 4</t>
    </r>
    <r>
      <rPr>
        <sz val="11"/>
        <rFont val="Times New Roman"/>
        <family val="1"/>
      </rPr>
      <t xml:space="preserve"> "Иные межбюджетные трансферты на реализацию мероприятий по обращениям, поступающим к депутатам Законодательного Собрания Тверской области (МБУ"ЗОЛ "Чайка")</t>
    </r>
  </si>
  <si>
    <r>
      <t xml:space="preserve">Показатель 1 мероприятия 8 задачи 1 подпрограммы 4 </t>
    </r>
    <r>
      <rPr>
        <sz val="11"/>
        <rFont val="Times New Roman"/>
        <family val="1"/>
      </rPr>
      <t>"Количество проведённых мероприятий по укреплению материально-технической базы ЗОЛ "Чайка" за счёт средств, поступивших от депутатов Законодательного Собрания Тверской области</t>
    </r>
  </si>
  <si>
    <r>
      <t xml:space="preserve">Показатель 1 мероприятия 3 задачи 2 подпрограммы 4 </t>
    </r>
    <r>
      <rPr>
        <sz val="11"/>
        <rFont val="Times New Roman"/>
        <family val="1"/>
      </rPr>
      <t>"Количество проведённых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</si>
  <si>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Мероприятие 4 задачи 2 подпрограммы 4</t>
    </r>
    <r>
      <rPr>
        <sz val="11"/>
        <rFont val="Times New Roman"/>
        <family val="1"/>
      </rPr>
      <t xml:space="preserve"> "Приобретение противопожарного оборудования ЗОЛ "Чайка" в рамках муниципального задания (задания учредителя)</t>
    </r>
  </si>
  <si>
    <r>
      <t xml:space="preserve">Показатель 1 мероприятия 4 задачи 2 подпрограммы 4 </t>
    </r>
    <r>
      <rPr>
        <sz val="11"/>
        <rFont val="Times New Roman"/>
        <family val="1"/>
      </rPr>
      <t>"Количество приобретённого противопожарного оборудования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</si>
  <si>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 xml:space="preserve">Мероприятие 5 задачи 2 подпрограммы 4 </t>
    </r>
    <r>
      <rPr>
        <sz val="11"/>
        <rFont val="Times New Roman"/>
        <family val="1"/>
      </rPr>
      <t xml:space="preserve">" Мероприятия по созданию в общеобразовательных организациях , расположенных в сельской местности , условий для занятий физической культурой  и спортом за счёт средств федерального бюджета </t>
    </r>
  </si>
  <si>
    <r>
      <rPr>
        <b/>
        <sz val="11"/>
        <rFont val="Times New Roman"/>
        <family val="1"/>
      </rPr>
      <t xml:space="preserve">Показатель 1 мероприятия 6 задачи 2 подпрограммы 4 </t>
    </r>
    <r>
      <rPr>
        <sz val="11"/>
        <rFont val="Times New Roman"/>
        <family val="1"/>
      </rPr>
      <t>"Количество  проведенных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бюджета""</t>
    </r>
  </si>
  <si>
    <r>
      <rPr>
        <b/>
        <sz val="11"/>
        <rFont val="Times New Roman"/>
        <family val="1"/>
      </rPr>
      <t xml:space="preserve">Мероприятие 6 задачи 2 подпрограммы 4 </t>
    </r>
    <r>
      <rPr>
        <sz val="11"/>
        <rFont val="Times New Roman"/>
        <family val="1"/>
      </rPr>
      <t>"Создание в муниципальных общеобразовательных организациях, располодженных в сельской местности, условий для занятия физической культурой и спортом по направлению "Развитие школьных спортивных клубов" за счет средств областного бюджеьа"</t>
    </r>
  </si>
  <si>
    <r>
      <rPr>
        <b/>
        <sz val="11"/>
        <rFont val="Times New Roman"/>
        <family val="1"/>
      </rPr>
      <t xml:space="preserve">Показатель 1 мероприятия 2 задачи 2  подпрограммы 4 </t>
    </r>
    <r>
      <rPr>
        <sz val="11"/>
        <rFont val="Times New Roman"/>
        <family val="1"/>
      </rPr>
      <t>"Количество общеобразовательных организаций, расположенных в сельской местности, для которых созданы условия для занятий физической культурой и спортом по направлению "Развитие школьных спортивных клубов" за счет средств областного бюджета</t>
    </r>
  </si>
  <si>
    <r>
      <rPr>
        <b/>
        <sz val="11"/>
        <rFont val="Times New Roman"/>
        <family val="1"/>
      </rPr>
      <t>Мероприятие 7 задачи 2 подпрограммы 4 "</t>
    </r>
    <r>
      <rPr>
        <sz val="11"/>
        <rFont val="Times New Roman"/>
        <family val="1"/>
      </rPr>
      <t>Создание в муниципальных общеобразовательных организациях, расположенных в сельской местности, условий для занятий физической культурой и спортом по направлению" Развитие школьных спортивных клубов" за счет средств местного бюджета"</t>
    </r>
  </si>
  <si>
    <r>
      <rPr>
        <b/>
        <sz val="11"/>
        <rFont val="Times New Roman"/>
        <family val="1"/>
      </rPr>
      <t>Подпрограмма 2</t>
    </r>
    <r>
      <rPr>
        <sz val="11"/>
        <rFont val="Times New Roman"/>
        <family val="1"/>
      </rPr>
      <t xml:space="preserve"> "Модернизация дошкольного образования Осташковского городского округа</t>
    </r>
  </si>
  <si>
    <r>
      <t xml:space="preserve">Мероприятие 1 задачи 1 подпрограммы 2 </t>
    </r>
    <r>
      <rPr>
        <sz val="11"/>
        <rFont val="Times New Roman"/>
        <family val="1"/>
      </rPr>
      <t>"Содействие муниципальным дошкольным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суда.</t>
    </r>
  </si>
  <si>
    <t>Управление образования Осташковского городского округа</t>
  </si>
  <si>
    <t>88.3</t>
  </si>
  <si>
    <t>Характеристика   муниципальной   программы  Осташковского городского округа Тверской области</t>
  </si>
  <si>
    <r>
      <rPr>
        <b/>
        <sz val="11"/>
        <rFont val="Times New Roman"/>
        <family val="1"/>
      </rPr>
      <t>Показатель1 цели программы 1</t>
    </r>
    <r>
      <rPr>
        <sz val="11"/>
        <rFont val="Times New Roman"/>
        <family val="1"/>
      </rPr>
      <t xml:space="preserve"> "Удовлетворённость населения Осташковского городского округа качеством образовательных услуг и их доступностью"</t>
    </r>
  </si>
  <si>
    <r>
      <rPr>
        <b/>
        <sz val="11"/>
        <rFont val="Times New Roman"/>
        <family val="1"/>
      </rPr>
      <t xml:space="preserve">Показатель 5 цели программы 1 </t>
    </r>
    <r>
      <rPr>
        <sz val="11"/>
        <rFont val="Times New Roman"/>
        <family val="1"/>
      </rPr>
      <t>"Доля расходов бюджета Осташковского городского округа на образование"</t>
    </r>
  </si>
  <si>
    <r>
      <t>З</t>
    </r>
    <r>
      <rPr>
        <b/>
        <sz val="11"/>
        <rFont val="Times New Roman"/>
        <family val="1"/>
      </rPr>
      <t>адача 2 подпрограммы 1</t>
    </r>
    <r>
      <rPr>
        <sz val="11"/>
        <rFont val="Times New Roman"/>
        <family val="1"/>
      </rPr>
      <t xml:space="preserve"> "Развитие инфраструктуры общеобразовательных  орагнизаций (учреждений) и организаций (учреждений) дополнительного образования Осташковского городского округа в соответствии с требованиями действующего законодательства в целях обеспечения качества условий предоставления образовательных услуг"</t>
    </r>
  </si>
  <si>
    <r>
      <t>З</t>
    </r>
    <r>
      <rPr>
        <b/>
        <sz val="11"/>
        <rFont val="Times New Roman"/>
        <family val="1"/>
      </rPr>
      <t xml:space="preserve">адача 1 подпрограммы 2 </t>
    </r>
    <r>
      <rPr>
        <sz val="11"/>
        <rFont val="Times New Roman"/>
        <family val="1"/>
      </rPr>
      <t>"Содействие развитию системы дошкольного образования в Осташковском городском округе</t>
    </r>
  </si>
  <si>
    <r>
      <rPr>
        <b/>
        <sz val="11"/>
        <rFont val="Times New Roman"/>
        <family val="1"/>
      </rPr>
      <t>Показатель 2 задачи 1 подпрограммы 2</t>
    </r>
    <r>
      <rPr>
        <sz val="11"/>
        <rFont val="Times New Roman"/>
        <family val="1"/>
      </rPr>
      <t xml:space="preserve"> "Доля расходов бюджета Осташковского городского округа на дошкольное образование в общем объёме расходов бюджета  МО на отрасль "Образование"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</si>
  <si>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дошкольным образованием детей, зарегистрированных на территории Осташковского городского округа (в том числе детей в возрасте 3-7 лет)"</t>
    </r>
  </si>
  <si>
    <r>
      <t>Подпрограмма 3.</t>
    </r>
    <r>
      <rPr>
        <sz val="11"/>
        <rFont val="Times New Roman"/>
        <family val="1"/>
      </rPr>
      <t>"Обеспечение комплексной безопасности образоватедльных организаций (учреждений) Осташковского городского округа</t>
    </r>
  </si>
  <si>
    <r>
      <t>Задача 1 подпрограммы 3.</t>
    </r>
    <r>
      <rPr>
        <sz val="11"/>
        <rFont val="Times New Roman"/>
        <family val="1"/>
      </rPr>
      <t>"Обеспечение пожарной безопасности в образовательных организаций (учреждениий) Осташковского городского округа</t>
    </r>
  </si>
  <si>
    <r>
      <t>З</t>
    </r>
    <r>
      <rPr>
        <b/>
        <sz val="11"/>
        <rFont val="Times New Roman"/>
        <family val="1"/>
      </rPr>
      <t>адача 2 подпрограммы 3</t>
    </r>
    <r>
      <rPr>
        <sz val="11"/>
        <rFont val="Times New Roman"/>
        <family val="1"/>
      </rPr>
      <t xml:space="preserve"> "Обеспечение антитеррористической безопасности в образовательных  организациях (учреждениях) Осташковского городского округа</t>
    </r>
  </si>
  <si>
    <r>
      <t>З</t>
    </r>
    <r>
      <rPr>
        <b/>
        <sz val="11"/>
        <rFont val="Times New Roman"/>
        <family val="1"/>
      </rPr>
      <t>адача 3 подпрограммы 3</t>
    </r>
    <r>
      <rPr>
        <sz val="11"/>
        <rFont val="Times New Roman"/>
        <family val="1"/>
      </rPr>
      <t xml:space="preserve"> "Обеспечение экологической безопасности в образовательных организациях (учреждениях)  Осташковского городского округа</t>
    </r>
  </si>
  <si>
    <r>
      <t>З</t>
    </r>
    <r>
      <rPr>
        <b/>
        <sz val="11"/>
        <rFont val="Times New Roman"/>
        <family val="1"/>
      </rPr>
      <t>адача 4 подпрограммы 3</t>
    </r>
    <r>
      <rPr>
        <sz val="11"/>
        <rFont val="Times New Roman"/>
        <family val="1"/>
      </rPr>
      <t xml:space="preserve"> "Повышение уровня охраны труда в образовательных организациях (учреждениях)  Осташковского городского округа</t>
    </r>
  </si>
  <si>
    <r>
      <rPr>
        <b/>
        <sz val="11"/>
        <rFont val="Times New Roman"/>
        <family val="1"/>
      </rPr>
      <t>Подпрограмма 4</t>
    </r>
    <r>
      <rPr>
        <sz val="11"/>
        <rFont val="Times New Roman"/>
        <family val="1"/>
      </rPr>
      <t xml:space="preserve"> "Организация и обеспечение занятости, отдыха и оздоровления детей в Осташковском городском округе"</t>
    </r>
  </si>
  <si>
    <r>
      <rPr>
        <b/>
        <sz val="11"/>
        <rFont val="Times New Roman"/>
        <family val="1"/>
      </rPr>
      <t xml:space="preserve">Показатель 1 задачи 1 подпрограммы 4 </t>
    </r>
    <r>
      <rPr>
        <sz val="11"/>
        <rFont val="Times New Roman"/>
        <family val="1"/>
      </rPr>
      <t>"Процент охвата детей Осташковского городского округа организованными формами отдыха и оздоровления от общего числа детей школьного возраста"</t>
    </r>
  </si>
  <si>
    <r>
      <rPr>
        <b/>
        <sz val="11"/>
        <rFont val="Times New Roman"/>
        <family val="1"/>
      </rPr>
      <t>Показатель 1 мероприятия 7 задачи 2 подпрограммы 4 "</t>
    </r>
    <r>
      <rPr>
        <sz val="11"/>
        <rFont val="Times New Roman"/>
        <family val="1"/>
      </rPr>
      <t>Количество обучающихся, вовлеченных в клуб"</t>
    </r>
  </si>
  <si>
    <r>
      <t>Мероприятие 4 задачи 1 подпрограммы 1"</t>
    </r>
    <r>
      <rPr>
        <sz val="11"/>
        <rFont val="Times New Roman"/>
        <family val="1"/>
      </rPr>
      <t>Укрепление материально-технической базы муниципальных общеобразовательных организаций (учреждений) начального общего, основного общего, среднего общего образования", в т.ч. Средства депутатов Осташковской городской Думы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</si>
  <si>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"Проведение мероприятий в муниципальных общеобразовательных организациях(учреждениях) и образовательных организациях (учреждениях) дополнительного образования за счет средств бюджета  Осташковского городского округа:в т.ч  Средства депутатов Осташковской городской Думы</t>
    </r>
  </si>
  <si>
    <r>
      <t xml:space="preserve">Показатель 1 мероприятия 5 задачи 1 подпрограммы 1 </t>
    </r>
    <r>
      <rPr>
        <sz val="11"/>
        <rFont val="Times New Roman"/>
        <family val="1"/>
      </rPr>
      <t>«Количество мероприятий в муниципальных общеобразовательных организациях (учреждениях) и оргагнизациях (учреждениях) дополнительного образования проведённых за счёт средств бюджета Осташковского городского округа, в т.ч. Средства депутатов Осташковской городской Думы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</si>
  <si>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t>
  </si>
  <si>
    <r>
      <t>Показатель1 задачи 2 подпрограммы 1</t>
    </r>
    <r>
      <rPr>
        <sz val="11"/>
        <rFont val="Times New Roman"/>
        <family val="1"/>
      </rPr>
      <t>"Доля школьников, обучающихся в муниципальных образовательных учреждениях (организациях), соответствующих современным условиям осуществления образовательного процесса"</t>
    </r>
  </si>
  <si>
    <r>
      <t>Показатель 2 задачи 2 подпрограммы 1</t>
    </r>
    <r>
      <rPr>
        <sz val="11"/>
        <rFont val="Times New Roman"/>
        <family val="1"/>
      </rPr>
      <t>"Доля общеобразовательных организаций (учреждений), имеющих все виды благоустройств"</t>
    </r>
  </si>
  <si>
    <r>
      <t xml:space="preserve">Мероприятие 3 задачи 3 подпрограммы 1 </t>
    </r>
    <r>
      <rPr>
        <sz val="11"/>
        <rFont val="Times New Roman"/>
        <family val="1"/>
      </rPr>
      <t>" Обучение детей-инвалидов"</t>
    </r>
  </si>
  <si>
    <r>
      <t>Показатель 1 мероприятия 3 задачи 3 подпрограммы 1</t>
    </r>
    <r>
      <rPr>
        <sz val="11"/>
        <rFont val="Times New Roman"/>
        <family val="1"/>
      </rPr>
      <t xml:space="preserve"> "Количество школ участников программы "Доступная среда""</t>
    </r>
  </si>
  <si>
    <r>
      <rPr>
        <b/>
        <sz val="11"/>
        <rFont val="Times New Roman"/>
        <family val="1"/>
      </rPr>
      <t>Показатель 1 задачи 5 подпрограммы 1</t>
    </r>
    <r>
      <rPr>
        <sz val="11"/>
        <rFont val="Times New Roman"/>
        <family val="1"/>
      </rPr>
      <t xml:space="preserve"> "Доля  выпускников 9 классов успешно прошедших государственную итоговую аттестацию""</t>
    </r>
  </si>
  <si>
    <r>
      <rPr>
        <b/>
        <sz val="11"/>
        <rFont val="Times New Roman"/>
        <family val="1"/>
      </rPr>
      <t>Показатель 2 задачи 5 подпрограммы 1</t>
    </r>
    <r>
      <rPr>
        <sz val="11"/>
        <rFont val="Times New Roman"/>
        <family val="1"/>
      </rPr>
      <t xml:space="preserve"> "Доля  выпускников, успешно сдавших единый государственный экзамен (далее ЕГЭ) по русскому языку"</t>
    </r>
  </si>
  <si>
    <r>
      <rPr>
        <b/>
        <sz val="11"/>
        <rFont val="Times New Roman"/>
        <family val="1"/>
      </rPr>
      <t>Показатель 3 задачи 5 подпрограммы 1</t>
    </r>
    <r>
      <rPr>
        <sz val="11"/>
        <rFont val="Times New Roman"/>
        <family val="1"/>
      </rPr>
      <t xml:space="preserve"> "Доля  выпускников, успешно сдавших ЕГЭ по математике (база)"</t>
    </r>
  </si>
  <si>
    <r>
      <rPr>
        <b/>
        <sz val="11"/>
        <rFont val="Times New Roman"/>
        <family val="1"/>
      </rPr>
      <t>Показатель 4 задачи 5 подпрограммы 1</t>
    </r>
    <r>
      <rPr>
        <sz val="11"/>
        <rFont val="Times New Roman"/>
        <family val="1"/>
      </rPr>
      <t xml:space="preserve"> "Доля  выпускников успешно сдавших егэ по математике (профиль)"</t>
    </r>
  </si>
  <si>
    <r>
      <rPr>
        <b/>
        <sz val="11"/>
        <rFont val="Times New Roman"/>
        <family val="1"/>
      </rPr>
      <t>Административное мероприятие  1 задачи 5 подпрограммы 1</t>
    </r>
    <r>
      <rPr>
        <sz val="11"/>
        <rFont val="Times New Roman"/>
        <family val="1"/>
      </rPr>
      <t xml:space="preserve"> "Организация и проведение  государственной (итоговой) аттестации за курс основной  и  средней школы"</t>
    </r>
  </si>
  <si>
    <r>
      <t>Показатель 1 задачи 2 подпрограммы 3</t>
    </r>
    <r>
      <rPr>
        <sz val="11"/>
        <rFont val="Times New Roman"/>
        <family val="1"/>
      </rPr>
      <t>" Доля образовательных учреждений, в кторых обеспечена антитеррористическая безопасность"</t>
    </r>
  </si>
  <si>
    <r>
      <rPr>
        <b/>
        <sz val="11"/>
        <rFont val="Times New Roman"/>
        <family val="1"/>
      </rPr>
      <t>Показатель 1 мероприятия 2 задачи 2 подпрограммы 3</t>
    </r>
    <r>
      <rPr>
        <sz val="11"/>
        <rFont val="Times New Roman"/>
        <family val="1"/>
      </rPr>
      <t xml:space="preserve"> "Количество зданий образовательных организаций(учреждений) общего образования, оборудованных системами видеонаблюдения"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</si>
  <si>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</si>
  <si>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r>
      <t xml:space="preserve">Мероприятие 2 задачи 2 подпрограммы 1 </t>
    </r>
    <r>
      <rPr>
        <sz val="11"/>
        <rFont val="Times New Roman"/>
        <family val="1"/>
      </rPr>
      <t>" Содействие муниципальным образовательным организациям (учреждениям) дополнительного образования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</t>
    </r>
  </si>
  <si>
    <t>Обеспечение деятельности образовательных организаций (учреждений), реализующих программу дошкольного образования, по оказанию услуг по присмотру и уходу в рамках выполнения муниципального задания</t>
  </si>
  <si>
    <r>
      <rPr>
        <b/>
        <sz val="11"/>
        <rFont val="Times New Roman"/>
        <family val="1"/>
      </rPr>
      <t>Мероприятие 1 задачи 3 подпрограммы 1</t>
    </r>
    <r>
      <rPr>
        <sz val="11"/>
        <rFont val="Times New Roman"/>
        <family val="1"/>
      </rPr>
      <t xml:space="preserve"> Создание условий для предоставления услуг общеобразовательным учреждениям Осташковского городского округа на транспортное обслуживание населения в части обеспечения подвоза учащихся, проживающих в сельской местности, к месту учебы и обратно за счет средств местного бюджета"</t>
    </r>
  </si>
  <si>
    <r>
      <t>Показатель 1 мероприятия 1 задачи 3 подпрограммы 1</t>
    </r>
    <r>
      <rPr>
        <sz val="11"/>
        <rFont val="Times New Roman"/>
        <family val="1"/>
      </rPr>
      <t xml:space="preserve"> " Размер субсидии муниципального бюджета на подвоз 1 обучающегося, пользующегося подвозом"</t>
    </r>
  </si>
  <si>
    <r>
      <t xml:space="preserve">Показатель 2 мероприятия 1 задачи 3 подпрограммы 1 </t>
    </r>
    <r>
      <rPr>
        <sz val="11"/>
        <rFont val="Times New Roman"/>
        <family val="1"/>
      </rPr>
      <t>" Соответствие автобусов для подвоза обучающихся, проживающих в сельской местности, к месту обучения и обратно ГОСТ P S1160-98 "Автобусы для перевозки детей.Технические требования"</t>
    </r>
  </si>
  <si>
    <r>
      <t xml:space="preserve">Показатель 3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№641 аппаратурой спутниковой навигации Глонасс и глонасс gps "</t>
    </r>
  </si>
  <si>
    <r>
      <t xml:space="preserve">Показатель 4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№273 тахографами"</t>
    </r>
  </si>
  <si>
    <r>
      <t xml:space="preserve">Мероприятие 2 задачи 3 подпрограммы 1 </t>
    </r>
    <r>
      <rPr>
        <sz val="11"/>
        <rFont val="Times New Roman"/>
        <family val="1"/>
      </rPr>
      <t>"  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границе Осташковского городского округа в части обеспечения  подвоза обучающихся. проживающих в сельской местности к месту обучения и обратно"</t>
    </r>
  </si>
  <si>
    <r>
      <t>Показатель 1 мероприятий 2 задачи 3 подпрограммы 1</t>
    </r>
    <r>
      <rPr>
        <sz val="11"/>
        <rFont val="Times New Roman"/>
        <family val="1"/>
      </rPr>
      <t>"Доля учащихся, пользующихся услугами школьного транспорта"</t>
    </r>
  </si>
  <si>
    <r>
      <t xml:space="preserve"> Мероприятие 2 задачи 3 подпрограммы 6 </t>
    </r>
    <r>
      <rPr>
        <sz val="11"/>
        <rFont val="Times New Roman"/>
        <family val="1"/>
      </rPr>
      <t>«Проведение познавательных экскурсий»</t>
    </r>
  </si>
  <si>
    <r>
      <t>Показатель 1 подпрограммы 3</t>
    </r>
    <r>
      <rPr>
        <sz val="11"/>
        <rFont val="Times New Roman"/>
        <family val="1"/>
      </rPr>
      <t>" Доля образовательных учреждений, в которых обеспечена пожарная безопасность"</t>
    </r>
  </si>
  <si>
    <r>
      <rPr>
        <b/>
        <sz val="11"/>
        <rFont val="Times New Roman"/>
        <family val="1"/>
      </rPr>
      <t>Подпрограмма 1</t>
    </r>
    <r>
      <rPr>
        <sz val="11"/>
        <rFont val="Times New Roman"/>
        <family val="1"/>
      </rPr>
      <t xml:space="preserve"> "Модернизация начального общего, основного общего, среднего общего и дополнительного образования"</t>
    </r>
  </si>
  <si>
    <r>
      <t>Главный администратор  (администратор) муниципальной  программы: администрация  Осташковского городского округа Тверской области (</t>
    </r>
    <r>
      <rPr>
        <b/>
        <u val="single"/>
        <sz val="12"/>
        <rFont val="Times New Roman"/>
        <family val="1"/>
      </rPr>
      <t xml:space="preserve">Отдел образования) </t>
    </r>
  </si>
  <si>
    <r>
      <rPr>
        <b/>
        <sz val="11"/>
        <rFont val="Times New Roman"/>
        <family val="1"/>
      </rPr>
      <t>Показатель 3  задачи 1 подпрограммы 1</t>
    </r>
    <r>
      <rPr>
        <sz val="11"/>
        <rFont val="Times New Roman"/>
        <family val="1"/>
      </rPr>
      <t xml:space="preserve"> "Доля расходов бюджета Осташковского городского округа на общее образование в объёме расходов бюджета Осташковского городского округа на отрасль "Образование"</t>
    </r>
  </si>
  <si>
    <t>27</t>
  </si>
  <si>
    <r>
      <rPr>
        <b/>
        <sz val="11"/>
        <rFont val="Times New Roman"/>
        <family val="1"/>
      </rPr>
      <t>Показатель 1 мероприятия 1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в т.ч. устранение нарушений по предписаниям и решениям суда.</t>
    </r>
  </si>
  <si>
    <r>
      <rPr>
        <b/>
        <sz val="11"/>
        <rFont val="Times New Roman"/>
        <family val="1"/>
      </rPr>
      <t>Мероприятие 1 задачи 1 подпрограммы 1</t>
    </r>
    <r>
      <rPr>
        <sz val="11"/>
        <rFont val="Times New Roman"/>
        <family val="1"/>
      </rPr>
      <t xml:space="preserve"> "Проведение анкетирования и социалогического опроса с целью выявления степени удовлетворения жителей округа услугами начального общего, основного общего, среднего общего и дополнительного образования"</t>
    </r>
  </si>
  <si>
    <t>162</t>
  </si>
  <si>
    <t>300</t>
  </si>
  <si>
    <r>
      <t xml:space="preserve">Показатель 1 административного мероприятия 1 задачи 5 подпрограммы 1 </t>
    </r>
    <r>
      <rPr>
        <sz val="11"/>
        <rFont val="Times New Roman"/>
        <family val="1"/>
      </rPr>
      <t>"Количество проведенных экзаменов"</t>
    </r>
  </si>
  <si>
    <r>
      <rPr>
        <b/>
        <sz val="11"/>
        <rFont val="Times New Roman"/>
        <family val="1"/>
      </rPr>
      <t>Мероприятие 2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за счёт средств областного бюджета</t>
    </r>
  </si>
  <si>
    <t>за счет местного бюджета</t>
  </si>
  <si>
    <r>
      <rPr>
        <b/>
        <sz val="11"/>
        <rFont val="Times New Roman"/>
        <family val="1"/>
      </rPr>
      <t>Показатель 2 цели программы  1</t>
    </r>
    <r>
      <rPr>
        <sz val="11"/>
        <rFont val="Times New Roman"/>
        <family val="1"/>
      </rPr>
      <t xml:space="preserve">  "Охват программами дошкольного образования детей в возрасте 0-7 лет"</t>
    </r>
  </si>
  <si>
    <r>
      <t xml:space="preserve">Показатель 6 задачи1 подпрограммы 1 </t>
    </r>
    <r>
      <rPr>
        <sz val="11"/>
        <rFont val="Times New Roman"/>
        <family val="1"/>
      </rPr>
      <t>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  </r>
  </si>
  <si>
    <r>
      <rPr>
        <b/>
        <sz val="11"/>
        <rFont val="Times New Roman"/>
        <family val="1"/>
      </rPr>
      <t>Мероприятие 4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</si>
  <si>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rPr>
        <b/>
        <sz val="11"/>
        <rFont val="Times New Roman"/>
        <family val="1"/>
      </rPr>
      <t>Показатель 8  задачи 1 подпрограммы 1</t>
    </r>
    <r>
      <rPr>
        <sz val="11"/>
        <rFont val="Times New Roman"/>
        <family val="1"/>
      </rPr>
      <t xml:space="preserve"> "Доля муниципальных учреждений Осташковского городского округа, в которых ликвидировано обучение в 3-ю смену"</t>
    </r>
  </si>
  <si>
    <r>
      <rPr>
        <b/>
        <sz val="11"/>
        <rFont val="Times New Roman"/>
        <family val="1"/>
      </rPr>
      <t>Мероприятие 3 задачи 2 подпрограммы 2</t>
    </r>
    <r>
      <rPr>
        <sz val="11"/>
        <rFont val="Times New Roman"/>
        <family val="1"/>
      </rPr>
      <t xml:space="preserve"> "Предоставление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организаций""</t>
    </r>
  </si>
  <si>
    <r>
      <t xml:space="preserve">Мероприятие 2 задачи 5 подпрограммы 6 </t>
    </r>
    <r>
      <rPr>
        <sz val="11"/>
        <rFont val="Times New Roman"/>
        <family val="1"/>
      </rPr>
      <t>«Размещение материалов о деятельности КДН и ЗП, органов и учреждений системы профилактики  в местных СМИ»</t>
    </r>
  </si>
  <si>
    <r>
      <t>Задача 6 подпрограммы 6 "</t>
    </r>
    <r>
      <rPr>
        <sz val="11"/>
        <rFont val="Times New Roman"/>
        <family val="1"/>
      </rPr>
      <t>Деятельность по выявлению, пресечению последующему устранению причин преступности среди несовершеннолетних"</t>
    </r>
  </si>
  <si>
    <r>
      <t xml:space="preserve">Показатель 1 задачи 6 подпрограммы 6 </t>
    </r>
    <r>
      <rPr>
        <sz val="11"/>
        <rFont val="Times New Roman"/>
        <family val="1"/>
      </rPr>
      <t>"Количество обучающихся находящихся в трудной жизненной ситуации"</t>
    </r>
  </si>
  <si>
    <r>
      <t xml:space="preserve">Административное мероприятие 1 задачи 6 подпрограммы 6 </t>
    </r>
    <r>
      <rPr>
        <sz val="11"/>
        <rFont val="Times New Roman"/>
        <family val="1"/>
      </rPr>
      <t>"Выявление обучающихся находящихся в трудной жизненной ситуации"</t>
    </r>
  </si>
  <si>
    <r>
      <t xml:space="preserve">Показатель 1 Административного мероприятия 1 задачи 6 подпрограммы 6 </t>
    </r>
    <r>
      <rPr>
        <sz val="11"/>
        <rFont val="Times New Roman"/>
        <family val="1"/>
      </rPr>
      <t>"Количество выявленных обучающихся находящихся в трудной жизненной ситуации"</t>
    </r>
  </si>
  <si>
    <r>
      <t xml:space="preserve">Показатель 2 задачи 6 подпрограммы 6 </t>
    </r>
    <r>
      <rPr>
        <sz val="11"/>
        <rFont val="Times New Roman"/>
        <family val="1"/>
      </rPr>
      <t>"Количество "трудных" обучающихся вовлеченных в различные виды положительной деятельности"</t>
    </r>
  </si>
  <si>
    <r>
      <t xml:space="preserve">Административное мероприятие 2 задачи 6 подпрограммы 6 </t>
    </r>
    <r>
      <rPr>
        <sz val="11"/>
        <rFont val="Times New Roman"/>
        <family val="1"/>
      </rPr>
      <t>"Выявление "трудных" обучающихся"</t>
    </r>
  </si>
  <si>
    <r>
      <t xml:space="preserve">Показатель 1 Административного мероприятия 2 задачи 6 подпрограммы 6 </t>
    </r>
    <r>
      <rPr>
        <sz val="11"/>
        <rFont val="Times New Roman"/>
        <family val="1"/>
      </rPr>
      <t>"Количество выявленных "трудных" обучающихся"</t>
    </r>
  </si>
  <si>
    <r>
      <t xml:space="preserve">Показатель 3 задачи 6 подпрограммы 6 </t>
    </r>
    <r>
      <rPr>
        <sz val="11"/>
        <rFont val="Times New Roman"/>
        <family val="1"/>
      </rPr>
      <t>"Количество общегородских мероприятий для несовершеннолетних, способствующих формированию здорового образа жизни"</t>
    </r>
  </si>
  <si>
    <r>
      <t xml:space="preserve">Административное мероприятие 3 задачи 6 подпрограммы 6 </t>
    </r>
    <r>
      <rPr>
        <sz val="11"/>
        <rFont val="Times New Roman"/>
        <family val="1"/>
      </rPr>
      <t>"Проведение общегородских мероприятий для несовершеннолетних по формированию навыков здорового образа жизни"</t>
    </r>
  </si>
  <si>
    <r>
      <t xml:space="preserve">Административное мероприятие 2 задачи 1 подпрограммы 6 </t>
    </r>
    <r>
      <rPr>
        <sz val="11"/>
        <rFont val="Times New Roman"/>
        <family val="1"/>
      </rPr>
      <t>"Проведение заседаний КДН и ЗП"</t>
    </r>
  </si>
  <si>
    <r>
      <t xml:space="preserve">Показатель 1 Административного мероприятия 2 задачи 1 подпрограммы 6 </t>
    </r>
    <r>
      <rPr>
        <sz val="11"/>
        <rFont val="Times New Roman"/>
        <family val="1"/>
      </rPr>
      <t>"Количество проведенных заседаний КДН и ЗП"</t>
    </r>
  </si>
  <si>
    <r>
      <t xml:space="preserve">Показатель 1 Административного мероприятия 3 задачи 2 подпрограммы 6 </t>
    </r>
    <r>
      <rPr>
        <sz val="11"/>
        <rFont val="Times New Roman"/>
        <family val="1"/>
      </rPr>
      <t>"Количество проведенных рабочих встреч для межведомственного анализа информации"</t>
    </r>
  </si>
  <si>
    <r>
      <t xml:space="preserve">Показатель 1 Административного мероприятия 3 задачи 6 подпрограммы 6 </t>
    </r>
    <r>
      <rPr>
        <sz val="11"/>
        <rFont val="Times New Roman"/>
        <family val="1"/>
      </rPr>
      <t>"Количество несовершеннолетних, принявших участие в общегородских мероприятиях, способствующих формированию навыков здорового образа жизни"</t>
    </r>
  </si>
  <si>
    <r>
      <t xml:space="preserve">Административное мероприятие 3 задачи 2 подпрограммы 6 </t>
    </r>
    <r>
      <rPr>
        <sz val="11"/>
        <rFont val="Times New Roman"/>
        <family val="1"/>
      </rPr>
      <t>"Проведение рабочих встреч под руководством КДН и ЗП для межведомственного анализа информации, необходимой для выявления проблем в организации профилактической работы с семьями, находящимися в трудной жизненной ситуации"</t>
    </r>
  </si>
  <si>
    <t>L</t>
  </si>
  <si>
    <r>
      <t>«</t>
    </r>
    <r>
      <rPr>
        <i/>
        <u val="single"/>
        <sz val="12"/>
        <rFont val="Times New Roman"/>
        <family val="1"/>
      </rPr>
      <t>РАЗВИТИЕ МУНИЦИПАЛЬНОЙ СИСТЕМЫ ОБРАЗОВАНИЯ на 2022 - 2027 годы</t>
    </r>
    <r>
      <rPr>
        <i/>
        <sz val="12"/>
        <rFont val="Times New Roman"/>
        <family val="1"/>
      </rPr>
      <t>»</t>
    </r>
  </si>
  <si>
    <t>Приложение 1 к муниципальной программе Осташковского городского округа Тверской области "Развитие муниципальной системы образования на 2022-2027 годы"</t>
  </si>
  <si>
    <r>
      <rPr>
        <b/>
        <sz val="11"/>
        <rFont val="Times New Roman"/>
        <family val="1"/>
      </rPr>
      <t>Мероприятие 4 задачи 1 подпрограммы 1</t>
    </r>
    <r>
      <rPr>
        <sz val="11"/>
        <rFont val="Times New Roman"/>
        <family val="1"/>
      </rPr>
      <t xml:space="preserve"> "Ежемесячное денежное вознаграждение за классное руководство педагогическим работникам муниципальных общеобразовательных организаций"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</si>
  <si>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1 </t>
    </r>
    <r>
      <rPr>
        <sz val="11"/>
        <rFont val="Times New Roman"/>
        <family val="1"/>
      </rPr>
      <t>"Количество педагогических работников, получающих ежемесячное денежное вознаграждение за классное руководство"</t>
    </r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</si>
  <si>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горячим питанием отдельных категорий учащихся"</t>
    </r>
  </si>
  <si>
    <r>
      <rPr>
        <b/>
        <sz val="11"/>
        <rFont val="Times New Roman"/>
        <family val="1"/>
      </rPr>
      <t>Мероприятие 2 задачи 4 подпрограммы 1</t>
    </r>
    <r>
      <rPr>
        <sz val="11"/>
        <rFont val="Times New Roman"/>
        <family val="1"/>
      </rPr>
      <t xml:space="preserve"> "Обеспечение деятельности по подвозу питания"</t>
    </r>
  </si>
  <si>
    <r>
      <rPr>
        <b/>
        <sz val="11"/>
        <rFont val="Times New Roman"/>
        <family val="1"/>
      </rPr>
      <t xml:space="preserve">Мероприятие 3 задачи 4 подпрограммы 1 </t>
    </r>
    <r>
      <rPr>
        <sz val="11"/>
        <rFont val="Times New Roman"/>
        <family val="1"/>
      </rPr>
      <t xml:space="preserve">"Организация обеспечения учащихся начальных классов общеобразовательных организаций (учреждений) горячим питанием" </t>
    </r>
  </si>
  <si>
    <r>
      <rPr>
        <b/>
        <sz val="11"/>
        <rFont val="Times New Roman"/>
        <family val="1"/>
      </rPr>
      <t xml:space="preserve">Мероприятие 3 задачи 5 подпрограммы 1 </t>
    </r>
    <r>
      <rPr>
        <sz val="11"/>
        <rFont val="Times New Roman"/>
        <family val="1"/>
      </rPr>
      <t>"Субсидия из областного бюджета Тверской области на организацию участия детей и подростков в социально значимых региональных проектах , за счёт средст областного бюджета</t>
    </r>
  </si>
  <si>
    <r>
      <t>Показатель 1 мероприятия 3 задачи 5 подпрограммы 1</t>
    </r>
    <r>
      <rPr>
        <sz val="11"/>
        <rFont val="Times New Roman"/>
        <family val="1"/>
      </rPr>
      <t>"Количество детей и подростков, принявших участие в социально значимых региональных проектах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</si>
  <si>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 в т.ч. устранение нарушений по предписаниям и решениям суда"</t>
    </r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</si>
  <si>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</si>
  <si>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 областной бюджет </t>
    </r>
  </si>
  <si>
    <r>
      <rPr>
        <b/>
        <sz val="11"/>
        <rFont val="Times New Roman"/>
        <family val="1"/>
      </rPr>
      <t>Мероприятие 4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за счет местного бюджета"</t>
    </r>
  </si>
  <si>
    <r>
      <rPr>
        <b/>
        <sz val="11"/>
        <rFont val="Times New Roman"/>
        <family val="1"/>
      </rPr>
      <t>Мероприятие 5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</si>
  <si>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"Количество несчастных случаев с детьми, зафиксированных в лагерях дневного и загородного пребывания""</t>
    </r>
  </si>
  <si>
    <t>1022/100</t>
  </si>
  <si>
    <t>6132/100</t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</si>
  <si>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несовершеннолетних, состоящих на учете в КДН и ЗП»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</si>
  <si>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«Общее количество несовершеннолетних, состоящих на  внутришкольном  учете» </t>
    </r>
  </si>
  <si>
    <r>
      <rPr>
        <b/>
        <sz val="11"/>
        <rFont val="Times New Roman"/>
        <family val="1"/>
      </rPr>
      <t>Показатель 3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административных правонарушений, преступлений совершенных несовершеннолетними, состоящими на учете в КДН и ЗП»</t>
    </r>
  </si>
  <si>
    <r>
      <rPr>
        <b/>
        <sz val="11"/>
        <rFont val="Times New Roman"/>
        <family val="1"/>
      </rPr>
      <t>Мероприятие 4 задачи 2 подпрограммы 1</t>
    </r>
    <r>
      <rPr>
        <sz val="11"/>
        <rFont val="Times New Roman"/>
        <family val="1"/>
      </rPr>
      <t xml:space="preserve"> "Расходы на укрепление материально-технической базы муниципальных общеобразовательных организаций (по направлению: капитальный ремонт спортивных залов, капитальный ремонт кровель, комплексная безопасность зданий и помещений)</t>
    </r>
  </si>
  <si>
    <t>220</t>
  </si>
  <si>
    <t>1320</t>
  </si>
  <si>
    <t>руб.</t>
  </si>
  <si>
    <r>
      <rPr>
        <b/>
        <sz val="11"/>
        <rFont val="Times New Roman"/>
        <family val="1"/>
      </rPr>
      <t xml:space="preserve"> Мероприятие 3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за счёт средств областного бюджета</t>
    </r>
  </si>
  <si>
    <r>
      <t>Показатель 2  мероприятия 3 задачи 1 подпрограммы 2</t>
    </r>
    <r>
      <rPr>
        <sz val="11"/>
        <rFont val="Times New Roman"/>
        <family val="1"/>
      </rPr>
      <t xml:space="preserve"> "Средний размер субсидии на муниципальное задание муниципальных   дошкольных образовательных организаций (учреждений) в расчёте на 1 ребёнка"</t>
    </r>
  </si>
  <si>
    <r>
      <rPr>
        <b/>
        <sz val="11"/>
        <rFont val="Times New Roman"/>
        <family val="1"/>
      </rPr>
      <t>Показатель 1 мероприятия 2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принявших участие в укреплении материально- технической базы"</t>
    </r>
  </si>
  <si>
    <r>
      <rPr>
        <b/>
        <sz val="11"/>
        <rFont val="Times New Roman"/>
        <family val="1"/>
      </rPr>
      <t>Показатель 1 мероприятия 4 задачи 2 подпрограммы 1</t>
    </r>
    <r>
      <rPr>
        <sz val="11"/>
        <rFont val="Times New Roman"/>
        <family val="1"/>
      </rPr>
      <t xml:space="preserve"> "Количество образовательных организаций принявших участие в укреплении материально-технической базы (по направлению: капитальный ремонт спортивных залов, капитальный ремонт кровель, комплексная безопасность зданий и помещений)</t>
    </r>
  </si>
  <si>
    <t>10,2/7,3</t>
  </si>
  <si>
    <r>
      <t xml:space="preserve">Показатель 1 мероприятия 2 задачи 2 подпрограммы 2 </t>
    </r>
    <r>
      <rPr>
        <sz val="11"/>
        <rFont val="Times New Roman"/>
        <family val="1"/>
      </rPr>
      <t>"Количество получателей, имеющих право на получение компенсации части родительской платы за содержание ребёнка (присмотр и уход за ребёнком) в организациях (учреждениях), реализующих основную образовательную программу дошкольного образования"</t>
    </r>
  </si>
  <si>
    <r>
      <t xml:space="preserve">Показатель 1 мероприятия 3 задачи 2 подпрограммы 2 </t>
    </r>
    <r>
      <rPr>
        <sz val="11"/>
        <rFont val="Times New Roman"/>
        <family val="1"/>
      </rPr>
      <t>"Количество 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</t>
    </r>
  </si>
  <si>
    <r>
      <rPr>
        <b/>
        <sz val="11"/>
        <rFont val="Times New Roman"/>
        <family val="1"/>
      </rPr>
      <t>Показатель 1 мероприятия 4 задачи 2 подпрограммы 2</t>
    </r>
    <r>
      <rPr>
        <sz val="11"/>
        <rFont val="Times New Roman"/>
        <family val="1"/>
      </rPr>
      <t xml:space="preserve"> "Доля граждан 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</si>
  <si>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t xml:space="preserve">Показатель 1 мероприятия 5 задачи 1 подпрограммы 4 </t>
    </r>
    <r>
      <rPr>
        <sz val="11"/>
        <rFont val="Times New Roman"/>
        <family val="1"/>
      </rPr>
      <t>"Количество рабочих мест для  временной занятости несовершеннолетних  в каникулярное время"</t>
    </r>
  </si>
  <si>
    <r>
      <rPr>
        <b/>
        <sz val="11"/>
        <rFont val="Times New Roman"/>
        <family val="1"/>
      </rPr>
      <t>Показатель 1 мероприятия 4 задачи 1 подпрограммы 4</t>
    </r>
    <r>
      <rPr>
        <sz val="11"/>
        <rFont val="Times New Roman"/>
        <family val="1"/>
      </rPr>
      <t xml:space="preserve"> "Охват детей организованными формами отдыха в каникулярное время в рамках муниципального задания (местный бюджет)</t>
    </r>
  </si>
  <si>
    <r>
      <rPr>
        <b/>
        <sz val="11"/>
        <rFont val="Times New Roman"/>
        <family val="1"/>
      </rPr>
      <t xml:space="preserve">Показатель 1 мероприятия 3 задачи 1 подпрограммы 4 </t>
    </r>
    <r>
      <rPr>
        <sz val="11"/>
        <rFont val="Times New Roman"/>
        <family val="1"/>
      </rPr>
      <t>"Охват детей организованными формами отдыха в каникулярное время в рамках муниципального задания (задания учредителя)областной бюджет"</t>
    </r>
  </si>
  <si>
    <r>
      <t>Показатель 1 мероприятия 1 задачи 1 подпрограммы 4</t>
    </r>
    <r>
      <rPr>
        <sz val="11"/>
        <rFont val="Times New Roman"/>
        <family val="1"/>
      </rPr>
      <t xml:space="preserve"> "Объём мероприятий по осуществлению ремонтных и строительных работ в ЗОЛ "Чайка"</t>
    </r>
  </si>
  <si>
    <r>
      <t xml:space="preserve">Показатель 1 мероприятия 2 задачи 1 подпрограммы 4 </t>
    </r>
    <r>
      <rPr>
        <sz val="11"/>
        <rFont val="Times New Roman"/>
        <family val="1"/>
      </rPr>
      <t>"Количество мероприятий, обеспечивающих бесперебойное функциониропание ЗОЛ "Чайка"</t>
    </r>
  </si>
  <si>
    <r>
      <t>Показатель 1  мероприятия 3 задачи 1 подпрограммы 2</t>
    </r>
    <r>
      <rPr>
        <sz val="11"/>
        <rFont val="Times New Roman"/>
        <family val="1"/>
      </rPr>
      <t xml:space="preserve"> "Количество детей, обеспеченных услугами присмотра и ухода в муниципальных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</si>
  <si>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2 мероприятия 4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</si>
  <si>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>Показатель 1 мероприятия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</si>
  <si>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1 задачи 4 подпрограммы 1</t>
    </r>
    <r>
      <rPr>
        <sz val="11"/>
        <rFont val="Times New Roman"/>
        <family val="1"/>
      </rPr>
      <t xml:space="preserve"> "Количество учащихся (отдельных категорий) , обеспеченных горячим питанием"</t>
    </r>
  </si>
  <si>
    <r>
      <rPr>
        <b/>
        <sz val="11"/>
        <rFont val="Times New Roman"/>
        <family val="1"/>
      </rPr>
      <t xml:space="preserve">Показатель 1 мероприятия 2 задачи 4 подпрограммы 1 </t>
    </r>
    <r>
      <rPr>
        <sz val="11"/>
        <rFont val="Times New Roman"/>
        <family val="1"/>
      </rPr>
      <t>" Количество общеобразовательных организаций (учреждений), в которых обеспечен подвоз питания"</t>
    </r>
  </si>
  <si>
    <r>
      <rPr>
        <b/>
        <sz val="11"/>
        <rFont val="Times New Roman"/>
        <family val="1"/>
      </rPr>
      <t>Показатель 1 мероприятия 3 задачи 4 подпрограммы 1</t>
    </r>
    <r>
      <rPr>
        <sz val="11"/>
        <rFont val="Times New Roman"/>
        <family val="1"/>
      </rPr>
      <t xml:space="preserve"> "Количество учащихся начальных классов общеобразовательных организаций (учреждений), обеспеченных горячим питанием"</t>
    </r>
  </si>
  <si>
    <t>Показатель 2 мероприятия 2 задачи 1 подпрограммы 2 "Доля  воспитанников дошкольных образовательных организаций, в которых проведено мероприятия по укреплению материально-технической базы, в общей численности воспитанников дошкольных образовательных организаций муниципального образования"</t>
  </si>
  <si>
    <t>0</t>
  </si>
  <si>
    <t>6</t>
  </si>
  <si>
    <r>
      <rPr>
        <b/>
        <sz val="11"/>
        <rFont val="Times New Roman"/>
        <family val="1"/>
      </rPr>
      <t xml:space="preserve">Мероприятие 4 задачи 5 подпрограммы 1 </t>
    </r>
    <r>
      <rPr>
        <sz val="11"/>
        <rFont val="Times New Roman"/>
        <family val="1"/>
      </rPr>
      <t>"Независимая оценка качества образования, за счёт средств местного бюджета</t>
    </r>
  </si>
  <si>
    <r>
      <t>Показатель 1 мероприятия 4 задачи 5 подпрограммы 1</t>
    </r>
    <r>
      <rPr>
        <sz val="11"/>
        <rFont val="Times New Roman"/>
        <family val="1"/>
      </rPr>
      <t>"Количество организаций, принявших участие в независимой оценке качества образования</t>
    </r>
  </si>
  <si>
    <r>
      <rPr>
        <b/>
        <sz val="11"/>
        <rFont val="Times New Roman"/>
        <family val="1"/>
      </rPr>
      <t>Показатель 1 мероприятия 5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</si>
  <si>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Мероприятие 6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местного бюджета</t>
    </r>
  </si>
  <si>
    <r>
      <rPr>
        <b/>
        <sz val="11"/>
        <rFont val="Times New Roman"/>
        <family val="1"/>
      </rPr>
      <t>Мероприятие 5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областного бюджета</t>
    </r>
  </si>
  <si>
    <r>
      <rPr>
        <b/>
        <sz val="11"/>
        <rFont val="Times New Roman"/>
        <family val="1"/>
      </rPr>
      <t>Показатель 1 мероприятия 6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</si>
  <si>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7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мероприятий"</t>
    </r>
  </si>
  <si>
    <r>
      <rPr>
        <b/>
        <sz val="11"/>
        <rFont val="Times New Roman"/>
        <family val="1"/>
      </rPr>
      <t>Мероприятие 7 задачи 2 подпрограммы 1</t>
    </r>
    <r>
      <rPr>
        <sz val="11"/>
        <rFont val="Times New Roman"/>
        <family val="1"/>
      </rPr>
      <t xml:space="preserve">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  </r>
  </si>
  <si>
    <r>
      <rPr>
        <b/>
        <sz val="11"/>
        <rFont val="Times New Roman"/>
        <family val="1"/>
      </rPr>
      <t>Мероприятие 1 задачи 2 подпрограммы 1</t>
    </r>
    <r>
      <rPr>
        <sz val="11"/>
        <rFont val="Times New Roman"/>
        <family val="1"/>
      </rPr>
      <t xml:space="preserve"> "Содействие муниципальным общеобразовательным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образования, в том числе устранение правонарушений по предписаниям и решениям суда" за счет средств местного бюджета</t>
    </r>
  </si>
  <si>
    <r>
      <rPr>
        <b/>
        <sz val="11"/>
        <rFont val="Times New Roman"/>
        <family val="1"/>
      </rPr>
      <t>Мероприятие 2 задачи 1 подпрограммы 2</t>
    </r>
    <r>
      <rPr>
        <sz val="11"/>
        <rFont val="Times New Roman"/>
        <family val="1"/>
      </rPr>
      <t xml:space="preserve"> "Расходы на укрепление материально- технической базы дошкольных образовательный организаций (по направлению: капитальный ремонт кровель, замена оконных блоков)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</si>
  <si>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2 </t>
    </r>
    <r>
      <rPr>
        <sz val="11"/>
        <rFont val="Times New Roman"/>
        <family val="1"/>
      </rPr>
      <t>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</si>
  <si>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Показатель 2 мероприятия 4 задачи 2 подпрограммы 2</t>
    </r>
    <r>
      <rPr>
        <sz val="11"/>
        <rFont val="Times New Roman"/>
        <family val="1"/>
      </rPr>
      <t xml:space="preserve"> "доля воспитанников дошкольных образовательных организаций, в которых проведены мероприятия по оснащению муниципальных дошкольных образовательных организаций уличными игровыми комплексами, в общей численности воспитанников дошкольных образовательных организаций муниципального образования Тверской области"</t>
    </r>
  </si>
  <si>
    <r>
      <rPr>
        <b/>
        <sz val="11"/>
        <rFont val="Times New Roman"/>
        <family val="1"/>
      </rPr>
      <t>Мероприятие 4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 за счет средств областного бюджета"</t>
    </r>
  </si>
  <si>
    <t>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</t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</si>
  <si>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</si>
  <si>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6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</si>
  <si>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7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</si>
  <si>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Мероприятие 8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</si>
  <si>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 Мероприятие 5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</si>
  <si>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 Мероприятие 6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</si>
  <si>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t>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</si>
</sst>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[$-FC19]d\ mmmm\ yyyy\ &quot;г.&quot;"/>
    <numFmt numFmtId="182" formatCode="#,##0.00\ _₽;[Red]#,##0.00\ _₽"/>
    <numFmt numFmtId="183" formatCode="#,##0.00;[Red]#,##0.00"/>
    <numFmt numFmtId="184" formatCode="0.00;[Red]0.00"/>
    <numFmt numFmtId="185" formatCode="0;[Red]0"/>
    <numFmt numFmtId="186" formatCode="#,##0;[Red]#,##0"/>
    <numFmt numFmtId="187" formatCode="0.0;[Red]0.0"/>
    <numFmt numFmtId="188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32" borderId="0" xfId="0" applyNumberFormat="1" applyFont="1" applyFill="1" applyAlignment="1">
      <alignment/>
    </xf>
    <xf numFmtId="0" fontId="6" fillId="32" borderId="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7" fillId="0" borderId="10" xfId="0" applyFont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center"/>
    </xf>
    <xf numFmtId="0" fontId="8" fillId="32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3" fontId="4" fillId="35" borderId="10" xfId="0" applyNumberFormat="1" applyFont="1" applyFill="1" applyBorder="1" applyAlignment="1">
      <alignment horizontal="center" vertical="center" wrapText="1"/>
    </xf>
    <xf numFmtId="43" fontId="4" fillId="32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185" fontId="4" fillId="0" borderId="10" xfId="0" applyNumberFormat="1" applyFont="1" applyFill="1" applyBorder="1" applyAlignment="1">
      <alignment horizontal="center" vertical="center"/>
    </xf>
    <xf numFmtId="186" fontId="4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/>
    </xf>
    <xf numFmtId="185" fontId="17" fillId="32" borderId="10" xfId="0" applyNumberFormat="1" applyFont="1" applyFill="1" applyBorder="1" applyAlignment="1">
      <alignment horizontal="center" vertical="center"/>
    </xf>
    <xf numFmtId="185" fontId="17" fillId="0" borderId="10" xfId="0" applyNumberFormat="1" applyFont="1" applyFill="1" applyBorder="1" applyAlignment="1">
      <alignment horizontal="center" vertical="center"/>
    </xf>
    <xf numFmtId="185" fontId="4" fillId="32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43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43" fontId="21" fillId="37" borderId="10" xfId="0" applyNumberFormat="1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43" fontId="4" fillId="37" borderId="10" xfId="0" applyNumberFormat="1" applyFont="1" applyFill="1" applyBorder="1" applyAlignment="1">
      <alignment horizontal="center" vertical="center"/>
    </xf>
    <xf numFmtId="43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2" fontId="4" fillId="37" borderId="10" xfId="0" applyNumberFormat="1" applyFont="1" applyFill="1" applyBorder="1" applyAlignment="1">
      <alignment horizontal="center" vertical="center"/>
    </xf>
    <xf numFmtId="182" fontId="4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left" vertical="top" wrapText="1"/>
    </xf>
    <xf numFmtId="2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right" wrapText="1"/>
    </xf>
    <xf numFmtId="0" fontId="17" fillId="37" borderId="10" xfId="0" applyFont="1" applyFill="1" applyBorder="1" applyAlignment="1">
      <alignment horizontal="center"/>
    </xf>
    <xf numFmtId="2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3" fontId="4" fillId="34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top" wrapText="1"/>
    </xf>
    <xf numFmtId="0" fontId="4" fillId="37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17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wrapText="1"/>
    </xf>
    <xf numFmtId="1" fontId="4" fillId="37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wrapText="1"/>
    </xf>
    <xf numFmtId="4" fontId="4" fillId="36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left" wrapText="1"/>
    </xf>
    <xf numFmtId="0" fontId="4" fillId="36" borderId="10" xfId="0" applyNumberFormat="1" applyFont="1" applyFill="1" applyBorder="1" applyAlignment="1">
      <alignment horizontal="center" vertical="center"/>
    </xf>
    <xf numFmtId="185" fontId="4" fillId="37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84" fontId="4" fillId="37" borderId="10" xfId="0" applyNumberFormat="1" applyFont="1" applyFill="1" applyBorder="1" applyAlignment="1">
      <alignment horizontal="center" vertical="center" wrapText="1"/>
    </xf>
    <xf numFmtId="184" fontId="4" fillId="37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0" fontId="4" fillId="32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7" borderId="13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center" vertical="center"/>
    </xf>
    <xf numFmtId="43" fontId="4" fillId="32" borderId="10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5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184" fontId="4" fillId="33" borderId="10" xfId="0" applyNumberFormat="1" applyFont="1" applyFill="1" applyBorder="1" applyAlignment="1">
      <alignment horizontal="center" vertical="center"/>
    </xf>
    <xf numFmtId="182" fontId="59" fillId="37" borderId="10" xfId="0" applyNumberFormat="1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left" vertical="top" wrapText="1"/>
    </xf>
    <xf numFmtId="0" fontId="8" fillId="37" borderId="14" xfId="0" applyFont="1" applyFill="1" applyBorder="1" applyAlignment="1">
      <alignment horizontal="left" vertical="top" wrapText="1"/>
    </xf>
    <xf numFmtId="14" fontId="22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left" vertical="top" wrapText="1"/>
    </xf>
    <xf numFmtId="0" fontId="4" fillId="37" borderId="14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4" fillId="37" borderId="10" xfId="0" applyNumberFormat="1" applyFont="1" applyFill="1" applyBorder="1" applyAlignment="1">
      <alignment horizontal="left" wrapText="1"/>
    </xf>
    <xf numFmtId="0" fontId="4" fillId="37" borderId="1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52"/>
  <sheetViews>
    <sheetView tabSelected="1" view="pageBreakPreview" zoomScaleSheetLayoutView="100" workbookViewId="0" topLeftCell="C297">
      <selection activeCell="AD244" sqref="AD244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3.28125" style="0" customWidth="1"/>
    <col min="4" max="4" width="2.7109375" style="5" customWidth="1"/>
    <col min="5" max="6" width="3.28125" style="5" customWidth="1"/>
    <col min="7" max="8" width="3.00390625" style="5" customWidth="1"/>
    <col min="9" max="9" width="3.140625" style="5" customWidth="1"/>
    <col min="10" max="10" width="3.00390625" style="0" customWidth="1"/>
    <col min="11" max="11" width="2.7109375" style="0" customWidth="1"/>
    <col min="12" max="12" width="3.140625" style="0" customWidth="1"/>
    <col min="13" max="13" width="3.00390625" style="0" customWidth="1"/>
    <col min="14" max="14" width="3.421875" style="0" customWidth="1"/>
    <col min="15" max="15" width="3.57421875" style="0" customWidth="1"/>
    <col min="16" max="17" width="2.7109375" style="0" customWidth="1"/>
    <col min="18" max="18" width="3.00390625" style="34" customWidth="1"/>
    <col min="19" max="20" width="2.7109375" style="34" customWidth="1"/>
    <col min="21" max="22" width="2.8515625" style="34" customWidth="1"/>
    <col min="23" max="23" width="3.7109375" style="34" customWidth="1"/>
    <col min="24" max="24" width="2.8515625" style="34" customWidth="1"/>
    <col min="25" max="26" width="3.00390625" style="34" customWidth="1"/>
    <col min="27" max="27" width="3.28125" style="34" customWidth="1"/>
    <col min="28" max="28" width="48.421875" style="0" customWidth="1"/>
    <col min="29" max="29" width="7.7109375" style="0" customWidth="1"/>
    <col min="30" max="30" width="17.57421875" style="0" customWidth="1"/>
    <col min="31" max="31" width="18.421875" style="0" customWidth="1"/>
    <col min="32" max="32" width="17.57421875" style="0" customWidth="1"/>
    <col min="33" max="33" width="17.421875" style="0" customWidth="1"/>
    <col min="34" max="34" width="17.7109375" style="0" customWidth="1"/>
    <col min="35" max="35" width="17.8515625" style="0" customWidth="1"/>
    <col min="36" max="36" width="18.00390625" style="61" customWidth="1"/>
    <col min="37" max="37" width="10.57421875" style="0" customWidth="1"/>
    <col min="38" max="85" width="9.140625" style="1" customWidth="1"/>
  </cols>
  <sheetData>
    <row r="1" spans="1:42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2"/>
      <c r="S1" s="32"/>
      <c r="T1" s="32"/>
      <c r="U1" s="32"/>
      <c r="V1" s="32"/>
      <c r="W1" s="32"/>
      <c r="X1" s="32"/>
      <c r="Y1" s="32"/>
      <c r="Z1" s="32"/>
      <c r="AA1" s="32"/>
      <c r="AB1" s="10"/>
      <c r="AC1" s="10"/>
      <c r="AD1" s="10"/>
      <c r="AE1" s="10"/>
      <c r="AJ1" s="215"/>
      <c r="AK1" s="215"/>
      <c r="AL1" s="13"/>
      <c r="AM1" s="2"/>
      <c r="AN1" s="2"/>
      <c r="AO1" s="2"/>
      <c r="AP1" s="2"/>
    </row>
    <row r="2" spans="2:42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2"/>
      <c r="S2" s="32"/>
      <c r="T2" s="32"/>
      <c r="U2" s="32"/>
      <c r="V2" s="32"/>
      <c r="W2" s="230"/>
      <c r="X2" s="231"/>
      <c r="Y2" s="231"/>
      <c r="Z2" s="231"/>
      <c r="AA2" s="231"/>
      <c r="AB2" s="231"/>
      <c r="AC2" s="10"/>
      <c r="AD2" s="10"/>
      <c r="AE2" s="10"/>
      <c r="AF2" s="232" t="s">
        <v>260</v>
      </c>
      <c r="AG2" s="232"/>
      <c r="AH2" s="232"/>
      <c r="AI2" s="232"/>
      <c r="AJ2" s="232"/>
      <c r="AK2" s="232"/>
      <c r="AL2" s="13"/>
      <c r="AM2" s="2"/>
      <c r="AN2" s="2"/>
      <c r="AO2" s="2"/>
      <c r="AP2" s="2"/>
    </row>
    <row r="3" spans="2:42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2"/>
      <c r="S3" s="32"/>
      <c r="T3" s="32"/>
      <c r="U3" s="32"/>
      <c r="V3" s="32"/>
      <c r="W3" s="32"/>
      <c r="X3" s="32"/>
      <c r="Y3" s="32"/>
      <c r="Z3" s="32"/>
      <c r="AA3" s="32"/>
      <c r="AB3" s="10"/>
      <c r="AC3" s="10"/>
      <c r="AD3" s="10"/>
      <c r="AE3" s="10"/>
      <c r="AF3" s="232"/>
      <c r="AG3" s="232"/>
      <c r="AH3" s="232"/>
      <c r="AI3" s="232"/>
      <c r="AJ3" s="232"/>
      <c r="AK3" s="232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2"/>
      <c r="S4" s="32"/>
      <c r="T4" s="32"/>
      <c r="U4" s="32"/>
      <c r="V4" s="32"/>
      <c r="W4" s="32"/>
      <c r="X4" s="32"/>
      <c r="Y4" s="32"/>
      <c r="Z4" s="32"/>
      <c r="AA4" s="32"/>
      <c r="AB4" s="10"/>
      <c r="AC4" s="10"/>
      <c r="AD4" s="10"/>
      <c r="AE4" s="10"/>
      <c r="AF4" s="232"/>
      <c r="AG4" s="232"/>
      <c r="AH4" s="232"/>
      <c r="AI4" s="232"/>
      <c r="AJ4" s="232"/>
      <c r="AK4" s="232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1"/>
      <c r="S5" s="31"/>
      <c r="T5" s="31"/>
      <c r="U5" s="31"/>
      <c r="V5" s="31"/>
      <c r="W5" s="31"/>
      <c r="X5" s="31"/>
      <c r="Y5" s="31"/>
      <c r="Z5" s="31"/>
      <c r="AA5" s="31"/>
      <c r="AB5" s="12"/>
      <c r="AC5" s="11"/>
      <c r="AD5" s="11"/>
      <c r="AE5" s="10"/>
      <c r="AF5" s="10"/>
      <c r="AG5" s="10"/>
      <c r="AH5" s="10"/>
      <c r="AI5" s="10"/>
      <c r="AJ5" s="53"/>
      <c r="AK5" s="10"/>
      <c r="AL5" s="10"/>
    </row>
    <row r="6" spans="2:43" s="3" customFormat="1" ht="16.5" customHeight="1">
      <c r="B6" s="7"/>
      <c r="C6" s="7"/>
      <c r="D6" s="217" t="s">
        <v>185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17"/>
      <c r="AM6" s="18"/>
      <c r="AN6" s="18"/>
      <c r="AO6" s="18"/>
      <c r="AP6" s="19"/>
      <c r="AQ6" s="19"/>
    </row>
    <row r="7" spans="1:43" s="3" customFormat="1" ht="15.75">
      <c r="A7" s="30"/>
      <c r="B7" s="11"/>
      <c r="C7" s="11"/>
      <c r="D7" s="218" t="s">
        <v>259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0"/>
      <c r="AM7" s="21"/>
      <c r="AN7" s="21"/>
      <c r="AO7" s="21"/>
      <c r="AP7" s="22"/>
      <c r="AQ7" s="22"/>
    </row>
    <row r="8" spans="1:43" s="3" customFormat="1" ht="18.75">
      <c r="A8" s="30"/>
      <c r="B8" s="11"/>
      <c r="C8" s="11"/>
      <c r="D8" s="216" t="s">
        <v>48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17"/>
      <c r="AM8" s="18"/>
      <c r="AN8" s="18"/>
      <c r="AO8" s="18"/>
      <c r="AP8" s="22"/>
      <c r="AQ8" s="22"/>
    </row>
    <row r="9" spans="1:43" s="3" customFormat="1" ht="18.75">
      <c r="A9" s="30"/>
      <c r="B9" s="11"/>
      <c r="C9" s="11"/>
      <c r="D9" s="246" t="s">
        <v>228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17"/>
      <c r="AM9" s="18"/>
      <c r="AN9" s="18"/>
      <c r="AO9" s="18"/>
      <c r="AP9" s="22"/>
      <c r="AQ9" s="22"/>
    </row>
    <row r="10" spans="1:85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37</v>
      </c>
      <c r="K10" s="23"/>
      <c r="L10" s="23"/>
      <c r="M10" s="23"/>
      <c r="N10" s="23"/>
      <c r="O10" s="23"/>
      <c r="P10" s="23"/>
      <c r="Q10" s="2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23"/>
      <c r="AC10" s="23"/>
      <c r="AD10" s="23"/>
      <c r="AE10" s="24"/>
      <c r="AF10" s="25"/>
      <c r="AG10" s="25"/>
      <c r="AH10" s="25"/>
      <c r="AI10" s="25"/>
      <c r="AJ10" s="54"/>
      <c r="AK10" s="26"/>
      <c r="AL10" s="26"/>
      <c r="AM10" s="19"/>
      <c r="AN10" s="19"/>
      <c r="AO10" s="19"/>
      <c r="AP10" s="19"/>
      <c r="AQ10" s="19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38" t="s">
        <v>67</v>
      </c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15"/>
      <c r="AM11" s="6"/>
      <c r="AN11" s="6"/>
      <c r="AO11" s="6"/>
      <c r="AP11" s="6"/>
      <c r="AQ11" s="6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43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38" t="s">
        <v>66</v>
      </c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15"/>
      <c r="AM12" s="6"/>
      <c r="AN12" s="6"/>
      <c r="AO12" s="6"/>
      <c r="AP12" s="6"/>
      <c r="AQ12" s="6"/>
    </row>
    <row r="13" spans="1:43" ht="15.75" customHeight="1">
      <c r="A13" s="27"/>
      <c r="B13" s="10"/>
      <c r="C13" s="10"/>
      <c r="D13" s="10"/>
      <c r="E13" s="10"/>
      <c r="F13" s="10"/>
      <c r="G13" s="10"/>
      <c r="H13" s="10"/>
      <c r="I13" s="10"/>
      <c r="J13" s="238" t="s">
        <v>65</v>
      </c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64"/>
      <c r="AD13" s="64"/>
      <c r="AE13" s="64"/>
      <c r="AF13" s="64"/>
      <c r="AG13" s="64"/>
      <c r="AH13" s="64"/>
      <c r="AI13" s="64"/>
      <c r="AJ13" s="64"/>
      <c r="AK13" s="64"/>
      <c r="AL13" s="15"/>
      <c r="AM13" s="6"/>
      <c r="AN13" s="6"/>
      <c r="AO13" s="6"/>
      <c r="AP13" s="6"/>
      <c r="AQ13" s="6"/>
    </row>
    <row r="14" spans="1:43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238" t="s">
        <v>64</v>
      </c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64"/>
      <c r="AD14" s="64"/>
      <c r="AE14" s="64"/>
      <c r="AF14" s="64"/>
      <c r="AG14" s="64"/>
      <c r="AH14" s="64"/>
      <c r="AI14" s="64"/>
      <c r="AJ14" s="64"/>
      <c r="AK14" s="64"/>
      <c r="AL14" s="15"/>
      <c r="AM14" s="6"/>
      <c r="AN14" s="6"/>
      <c r="AO14" s="6"/>
      <c r="AP14" s="6"/>
      <c r="AQ14" s="6"/>
    </row>
    <row r="15" spans="1:43" ht="33.75" customHeight="1">
      <c r="A15" s="27"/>
      <c r="B15" s="10"/>
      <c r="C15" s="10"/>
      <c r="D15" s="10"/>
      <c r="E15" s="10"/>
      <c r="F15" s="10"/>
      <c r="G15" s="10"/>
      <c r="H15" s="10"/>
      <c r="I15" s="10"/>
      <c r="J15" s="239" t="s">
        <v>68</v>
      </c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16"/>
      <c r="AD15" s="16"/>
      <c r="AE15" s="15"/>
      <c r="AF15" s="15"/>
      <c r="AG15" s="15"/>
      <c r="AH15" s="15"/>
      <c r="AI15" s="15"/>
      <c r="AJ15" s="55"/>
      <c r="AK15" s="15"/>
      <c r="AL15" s="15"/>
      <c r="AM15" s="6"/>
      <c r="AN15" s="6"/>
      <c r="AO15" s="6"/>
      <c r="AP15" s="6"/>
      <c r="AQ15" s="6"/>
    </row>
    <row r="16" spans="1:38" s="35" customFormat="1" ht="15" customHeight="1">
      <c r="A16" s="10"/>
      <c r="B16" s="240" t="s">
        <v>38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2"/>
      <c r="S16" s="219" t="s">
        <v>41</v>
      </c>
      <c r="T16" s="220"/>
      <c r="U16" s="220"/>
      <c r="V16" s="220"/>
      <c r="W16" s="220"/>
      <c r="X16" s="220"/>
      <c r="Y16" s="220"/>
      <c r="Z16" s="220"/>
      <c r="AA16" s="221"/>
      <c r="AB16" s="233" t="s">
        <v>42</v>
      </c>
      <c r="AC16" s="245" t="s">
        <v>34</v>
      </c>
      <c r="AD16" s="219" t="s">
        <v>43</v>
      </c>
      <c r="AE16" s="220"/>
      <c r="AF16" s="220"/>
      <c r="AG16" s="220"/>
      <c r="AH16" s="220"/>
      <c r="AI16" s="221"/>
      <c r="AJ16" s="258" t="s">
        <v>39</v>
      </c>
      <c r="AK16" s="258"/>
      <c r="AL16" s="10"/>
    </row>
    <row r="17" spans="1:38" s="35" customFormat="1" ht="15" customHeight="1">
      <c r="A17" s="10"/>
      <c r="B17" s="219" t="s">
        <v>44</v>
      </c>
      <c r="C17" s="220"/>
      <c r="D17" s="221"/>
      <c r="E17" s="219" t="s">
        <v>45</v>
      </c>
      <c r="F17" s="221"/>
      <c r="G17" s="219" t="s">
        <v>46</v>
      </c>
      <c r="H17" s="221"/>
      <c r="I17" s="219" t="s">
        <v>55</v>
      </c>
      <c r="J17" s="220"/>
      <c r="K17" s="220"/>
      <c r="L17" s="220"/>
      <c r="M17" s="220"/>
      <c r="N17" s="220"/>
      <c r="O17" s="220"/>
      <c r="P17" s="220"/>
      <c r="Q17" s="220"/>
      <c r="R17" s="221"/>
      <c r="S17" s="222"/>
      <c r="T17" s="223"/>
      <c r="U17" s="223"/>
      <c r="V17" s="223"/>
      <c r="W17" s="223"/>
      <c r="X17" s="223"/>
      <c r="Y17" s="223"/>
      <c r="Z17" s="223"/>
      <c r="AA17" s="224"/>
      <c r="AB17" s="234"/>
      <c r="AC17" s="245"/>
      <c r="AD17" s="225"/>
      <c r="AE17" s="226"/>
      <c r="AF17" s="226"/>
      <c r="AG17" s="226"/>
      <c r="AH17" s="226"/>
      <c r="AI17" s="227"/>
      <c r="AJ17" s="258"/>
      <c r="AK17" s="258"/>
      <c r="AL17" s="10"/>
    </row>
    <row r="18" spans="1:38" s="35" customFormat="1" ht="25.5">
      <c r="A18" s="10"/>
      <c r="B18" s="222"/>
      <c r="C18" s="223"/>
      <c r="D18" s="224"/>
      <c r="E18" s="222"/>
      <c r="F18" s="224"/>
      <c r="G18" s="222"/>
      <c r="H18" s="224"/>
      <c r="I18" s="225"/>
      <c r="J18" s="226"/>
      <c r="K18" s="226"/>
      <c r="L18" s="226"/>
      <c r="M18" s="226"/>
      <c r="N18" s="226"/>
      <c r="O18" s="226"/>
      <c r="P18" s="226"/>
      <c r="Q18" s="226"/>
      <c r="R18" s="227"/>
      <c r="S18" s="225"/>
      <c r="T18" s="226"/>
      <c r="U18" s="226"/>
      <c r="V18" s="226"/>
      <c r="W18" s="226"/>
      <c r="X18" s="226"/>
      <c r="Y18" s="226"/>
      <c r="Z18" s="226"/>
      <c r="AA18" s="227"/>
      <c r="AB18" s="234"/>
      <c r="AC18" s="245"/>
      <c r="AD18" s="38">
        <v>2022</v>
      </c>
      <c r="AE18" s="38">
        <v>2023</v>
      </c>
      <c r="AF18" s="38">
        <v>2024</v>
      </c>
      <c r="AG18" s="38">
        <v>2025</v>
      </c>
      <c r="AH18" s="38">
        <v>2026</v>
      </c>
      <c r="AI18" s="38">
        <v>2027</v>
      </c>
      <c r="AJ18" s="56" t="s">
        <v>35</v>
      </c>
      <c r="AK18" s="44" t="s">
        <v>36</v>
      </c>
      <c r="AL18" s="10"/>
    </row>
    <row r="19" spans="1:38" s="35" customFormat="1" ht="78" customHeight="1">
      <c r="A19" s="10"/>
      <c r="B19" s="225"/>
      <c r="C19" s="226"/>
      <c r="D19" s="227"/>
      <c r="E19" s="225"/>
      <c r="F19" s="227"/>
      <c r="G19" s="225"/>
      <c r="H19" s="227"/>
      <c r="I19" s="243" t="s">
        <v>56</v>
      </c>
      <c r="J19" s="244"/>
      <c r="K19" s="65" t="s">
        <v>57</v>
      </c>
      <c r="L19" s="243" t="s">
        <v>58</v>
      </c>
      <c r="M19" s="244"/>
      <c r="N19" s="243" t="s">
        <v>59</v>
      </c>
      <c r="O19" s="257"/>
      <c r="P19" s="257"/>
      <c r="Q19" s="257"/>
      <c r="R19" s="244"/>
      <c r="S19" s="243" t="s">
        <v>56</v>
      </c>
      <c r="T19" s="244"/>
      <c r="U19" s="65" t="s">
        <v>57</v>
      </c>
      <c r="V19" s="65" t="s">
        <v>60</v>
      </c>
      <c r="W19" s="65" t="s">
        <v>61</v>
      </c>
      <c r="X19" s="243" t="s">
        <v>62</v>
      </c>
      <c r="Y19" s="244"/>
      <c r="Z19" s="243" t="s">
        <v>63</v>
      </c>
      <c r="AA19" s="244"/>
      <c r="AB19" s="235"/>
      <c r="AC19" s="38"/>
      <c r="AD19" s="38"/>
      <c r="AE19" s="38"/>
      <c r="AF19" s="38"/>
      <c r="AG19" s="38"/>
      <c r="AH19" s="38"/>
      <c r="AI19" s="38"/>
      <c r="AJ19" s="56"/>
      <c r="AK19" s="44"/>
      <c r="AL19" s="10"/>
    </row>
    <row r="20" spans="1:38" s="35" customFormat="1" ht="15.75" customHeight="1">
      <c r="A20" s="10"/>
      <c r="B20" s="38">
        <v>1</v>
      </c>
      <c r="C20" s="38">
        <v>2</v>
      </c>
      <c r="D20" s="38">
        <v>3</v>
      </c>
      <c r="E20" s="38">
        <v>4</v>
      </c>
      <c r="F20" s="38">
        <v>5</v>
      </c>
      <c r="G20" s="38">
        <v>6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  <c r="N20" s="38">
        <v>13</v>
      </c>
      <c r="O20" s="38">
        <v>14</v>
      </c>
      <c r="P20" s="38">
        <v>15</v>
      </c>
      <c r="Q20" s="38">
        <v>16</v>
      </c>
      <c r="R20" s="38">
        <v>17</v>
      </c>
      <c r="S20" s="38">
        <v>18</v>
      </c>
      <c r="T20" s="38">
        <v>19</v>
      </c>
      <c r="U20" s="38">
        <v>20</v>
      </c>
      <c r="V20" s="38">
        <v>21</v>
      </c>
      <c r="W20" s="38">
        <v>22</v>
      </c>
      <c r="X20" s="38">
        <v>23</v>
      </c>
      <c r="Y20" s="38">
        <v>24</v>
      </c>
      <c r="Z20" s="38">
        <v>25</v>
      </c>
      <c r="AA20" s="38">
        <v>26</v>
      </c>
      <c r="AB20" s="38">
        <v>27</v>
      </c>
      <c r="AC20" s="38">
        <v>28</v>
      </c>
      <c r="AD20" s="38">
        <v>29</v>
      </c>
      <c r="AE20" s="38">
        <v>30</v>
      </c>
      <c r="AF20" s="38">
        <v>31</v>
      </c>
      <c r="AG20" s="38">
        <v>32</v>
      </c>
      <c r="AH20" s="38">
        <v>33</v>
      </c>
      <c r="AI20" s="38">
        <v>34</v>
      </c>
      <c r="AJ20" s="57">
        <v>35</v>
      </c>
      <c r="AK20" s="38">
        <v>36</v>
      </c>
      <c r="AL20" s="10"/>
    </row>
    <row r="21" spans="1:38" s="35" customFormat="1" ht="21" customHeight="1">
      <c r="A21" s="10"/>
      <c r="B21" s="37"/>
      <c r="C21" s="37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37"/>
      <c r="Q21" s="37"/>
      <c r="R21" s="37"/>
      <c r="S21" s="37">
        <v>1</v>
      </c>
      <c r="T21" s="37">
        <v>2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124" t="s">
        <v>40</v>
      </c>
      <c r="AC21" s="71" t="s">
        <v>94</v>
      </c>
      <c r="AD21" s="125">
        <f>AD30+AD131+AD178+AD208+AD243+AD254+AD259+AD265+AD267+AD274+AD276+AD282+AD284+AD286+AD292</f>
        <v>385786952.21</v>
      </c>
      <c r="AE21" s="125">
        <f>AE30+AE131+AE178+AE208+AE243+AE254</f>
        <v>392598089.27000004</v>
      </c>
      <c r="AF21" s="125">
        <f>AF30+AF131+AF208</f>
        <v>372527901.31</v>
      </c>
      <c r="AG21" s="125">
        <f>AG30+AG131+AG208</f>
        <v>363958002.74000007</v>
      </c>
      <c r="AH21" s="125">
        <f>AH30+AH131+AH208</f>
        <v>316038322.62</v>
      </c>
      <c r="AI21" s="125">
        <f>AI30+AI131+AI208</f>
        <v>316038322.62</v>
      </c>
      <c r="AJ21" s="125">
        <f>SUM(AD21:AI21)</f>
        <v>2146947590.77</v>
      </c>
      <c r="AK21" s="88">
        <v>2027</v>
      </c>
      <c r="AL21" s="10"/>
    </row>
    <row r="22" spans="1:38" s="35" customFormat="1" ht="19.5" customHeight="1">
      <c r="A22" s="10"/>
      <c r="B22" s="37"/>
      <c r="C22" s="37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37">
        <v>1</v>
      </c>
      <c r="T22" s="37">
        <v>2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41" t="s">
        <v>47</v>
      </c>
      <c r="AC22" s="36"/>
      <c r="AD22" s="87"/>
      <c r="AE22" s="49"/>
      <c r="AF22" s="87"/>
      <c r="AG22" s="87"/>
      <c r="AH22" s="87"/>
      <c r="AI22" s="87"/>
      <c r="AJ22" s="58"/>
      <c r="AK22" s="49"/>
      <c r="AL22" s="10"/>
    </row>
    <row r="23" spans="1:38" s="35" customFormat="1" ht="60" customHeight="1">
      <c r="A23" s="1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>
        <v>2</v>
      </c>
      <c r="U23" s="37">
        <v>0</v>
      </c>
      <c r="V23" s="37">
        <v>1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77" t="s">
        <v>69</v>
      </c>
      <c r="AC23" s="36"/>
      <c r="AD23" s="49"/>
      <c r="AE23" s="49"/>
      <c r="AF23" s="49"/>
      <c r="AG23" s="49"/>
      <c r="AH23" s="49"/>
      <c r="AI23" s="49"/>
      <c r="AJ23" s="58"/>
      <c r="AK23" s="49"/>
      <c r="AL23" s="10"/>
    </row>
    <row r="24" spans="1:38" s="35" customFormat="1" ht="61.5" customHeight="1">
      <c r="A24" s="1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>
        <v>2</v>
      </c>
      <c r="U24" s="37">
        <v>0</v>
      </c>
      <c r="V24" s="37">
        <v>1</v>
      </c>
      <c r="W24" s="37">
        <v>0</v>
      </c>
      <c r="X24" s="37">
        <v>0</v>
      </c>
      <c r="Y24" s="37">
        <v>0</v>
      </c>
      <c r="Z24" s="37">
        <v>0</v>
      </c>
      <c r="AA24" s="37">
        <v>1</v>
      </c>
      <c r="AB24" s="77" t="s">
        <v>186</v>
      </c>
      <c r="AC24" s="50" t="s">
        <v>95</v>
      </c>
      <c r="AD24" s="49">
        <v>89.3</v>
      </c>
      <c r="AE24" s="49">
        <v>89.3</v>
      </c>
      <c r="AF24" s="49">
        <v>89.3</v>
      </c>
      <c r="AG24" s="49">
        <v>89.3</v>
      </c>
      <c r="AH24" s="49">
        <v>89.3</v>
      </c>
      <c r="AI24" s="49">
        <v>89.3</v>
      </c>
      <c r="AJ24" s="58">
        <v>89.3</v>
      </c>
      <c r="AK24" s="49">
        <v>2027</v>
      </c>
      <c r="AL24" s="10"/>
    </row>
    <row r="25" spans="1:38" s="35" customFormat="1" ht="48" customHeight="1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>
        <v>2</v>
      </c>
      <c r="U25" s="37">
        <v>0</v>
      </c>
      <c r="V25" s="37">
        <v>1</v>
      </c>
      <c r="W25" s="37">
        <v>0</v>
      </c>
      <c r="X25" s="37">
        <v>0</v>
      </c>
      <c r="Y25" s="37">
        <v>0</v>
      </c>
      <c r="Z25" s="37">
        <v>0</v>
      </c>
      <c r="AA25" s="37">
        <v>2</v>
      </c>
      <c r="AB25" s="77" t="s">
        <v>238</v>
      </c>
      <c r="AC25" s="50" t="s">
        <v>95</v>
      </c>
      <c r="AD25" s="49">
        <v>80</v>
      </c>
      <c r="AE25" s="49">
        <v>80</v>
      </c>
      <c r="AF25" s="49">
        <v>80</v>
      </c>
      <c r="AG25" s="49">
        <v>80</v>
      </c>
      <c r="AH25" s="49">
        <v>80</v>
      </c>
      <c r="AI25" s="49">
        <v>80</v>
      </c>
      <c r="AJ25" s="58">
        <v>80</v>
      </c>
      <c r="AK25" s="49">
        <v>2027</v>
      </c>
      <c r="AL25" s="10"/>
    </row>
    <row r="26" spans="1:38" s="35" customFormat="1" ht="81.75" customHeight="1">
      <c r="A26" s="1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>
        <v>2</v>
      </c>
      <c r="U26" s="37">
        <v>0</v>
      </c>
      <c r="V26" s="37">
        <v>1</v>
      </c>
      <c r="W26" s="37">
        <v>0</v>
      </c>
      <c r="X26" s="37">
        <v>0</v>
      </c>
      <c r="Y26" s="37">
        <v>0</v>
      </c>
      <c r="Z26" s="37">
        <v>0</v>
      </c>
      <c r="AA26" s="37">
        <v>3</v>
      </c>
      <c r="AB26" s="77" t="s">
        <v>160</v>
      </c>
      <c r="AC26" s="50" t="s">
        <v>95</v>
      </c>
      <c r="AD26" s="49">
        <v>98.6</v>
      </c>
      <c r="AE26" s="51">
        <v>98.6</v>
      </c>
      <c r="AF26" s="49">
        <v>98.6</v>
      </c>
      <c r="AG26" s="49">
        <v>98.6</v>
      </c>
      <c r="AH26" s="49">
        <v>98.6</v>
      </c>
      <c r="AI26" s="49">
        <v>98.6</v>
      </c>
      <c r="AJ26" s="58">
        <v>98.6</v>
      </c>
      <c r="AK26" s="49">
        <v>2027</v>
      </c>
      <c r="AL26" s="10"/>
    </row>
    <row r="27" spans="1:38" s="35" customFormat="1" ht="126.75" customHeight="1">
      <c r="A27" s="1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>
        <v>2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4</v>
      </c>
      <c r="AB27" s="77" t="s">
        <v>0</v>
      </c>
      <c r="AC27" s="50" t="s">
        <v>95</v>
      </c>
      <c r="AD27" s="49">
        <v>100</v>
      </c>
      <c r="AE27" s="49">
        <v>100</v>
      </c>
      <c r="AF27" s="49">
        <v>100</v>
      </c>
      <c r="AG27" s="49">
        <v>100</v>
      </c>
      <c r="AH27" s="49">
        <v>100</v>
      </c>
      <c r="AI27" s="49">
        <v>100</v>
      </c>
      <c r="AJ27" s="58">
        <v>100</v>
      </c>
      <c r="AK27" s="49">
        <v>2027</v>
      </c>
      <c r="AL27" s="10"/>
    </row>
    <row r="28" spans="1:38" s="35" customFormat="1" ht="48" customHeight="1">
      <c r="A28" s="1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>
        <v>2</v>
      </c>
      <c r="U28" s="37">
        <v>0</v>
      </c>
      <c r="V28" s="37">
        <v>1</v>
      </c>
      <c r="W28" s="37">
        <v>0</v>
      </c>
      <c r="X28" s="37">
        <v>0</v>
      </c>
      <c r="Y28" s="37">
        <v>0</v>
      </c>
      <c r="Z28" s="37">
        <v>0</v>
      </c>
      <c r="AA28" s="37">
        <v>5</v>
      </c>
      <c r="AB28" s="77" t="s">
        <v>187</v>
      </c>
      <c r="AC28" s="50" t="s">
        <v>95</v>
      </c>
      <c r="AD28" s="49">
        <v>54.03</v>
      </c>
      <c r="AE28" s="49">
        <v>56.03</v>
      </c>
      <c r="AF28" s="49">
        <v>55.85</v>
      </c>
      <c r="AG28" s="49">
        <v>55.85</v>
      </c>
      <c r="AH28" s="49">
        <v>55.85</v>
      </c>
      <c r="AI28" s="49">
        <v>55.85</v>
      </c>
      <c r="AJ28" s="58">
        <f>SUM(AD28:AI28)</f>
        <v>333.46000000000004</v>
      </c>
      <c r="AK28" s="49">
        <v>2027</v>
      </c>
      <c r="AL28" s="10"/>
    </row>
    <row r="29" spans="1:38" s="8" customFormat="1" ht="60" customHeight="1">
      <c r="A29" s="10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37"/>
      <c r="Q29" s="37"/>
      <c r="R29" s="37"/>
      <c r="S29" s="37">
        <v>1</v>
      </c>
      <c r="T29" s="37">
        <v>2</v>
      </c>
      <c r="U29" s="37">
        <v>0</v>
      </c>
      <c r="V29" s="37">
        <v>1</v>
      </c>
      <c r="W29" s="37">
        <v>0</v>
      </c>
      <c r="X29" s="37">
        <v>0</v>
      </c>
      <c r="Y29" s="37">
        <v>0</v>
      </c>
      <c r="Z29" s="37">
        <v>0</v>
      </c>
      <c r="AA29" s="37">
        <v>6</v>
      </c>
      <c r="AB29" s="77" t="s">
        <v>9</v>
      </c>
      <c r="AC29" s="50" t="s">
        <v>95</v>
      </c>
      <c r="AD29" s="49">
        <v>32.5</v>
      </c>
      <c r="AE29" s="49">
        <v>32.5</v>
      </c>
      <c r="AF29" s="49">
        <v>32.5</v>
      </c>
      <c r="AG29" s="49">
        <v>32.5</v>
      </c>
      <c r="AH29" s="49">
        <v>32.5</v>
      </c>
      <c r="AI29" s="49">
        <v>32.5</v>
      </c>
      <c r="AJ29" s="58">
        <v>32.5</v>
      </c>
      <c r="AK29" s="49">
        <v>2027</v>
      </c>
      <c r="AL29" s="10"/>
    </row>
    <row r="30" spans="1:38" s="8" customFormat="1" ht="51.75" customHeight="1">
      <c r="A30" s="1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>
        <v>2</v>
      </c>
      <c r="U30" s="37">
        <v>1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78" t="s">
        <v>227</v>
      </c>
      <c r="AC30" s="73" t="s">
        <v>97</v>
      </c>
      <c r="AD30" s="126">
        <f>SUM(AD31)</f>
        <v>238258197.5</v>
      </c>
      <c r="AE30" s="126">
        <f>AE31</f>
        <v>242146001.23000002</v>
      </c>
      <c r="AF30" s="126">
        <f>AF31</f>
        <v>229360870.03</v>
      </c>
      <c r="AG30" s="126">
        <f>AG31</f>
        <v>220790972.46</v>
      </c>
      <c r="AH30" s="126">
        <f>AH31</f>
        <v>205953923.57000002</v>
      </c>
      <c r="AI30" s="126">
        <f>AI31</f>
        <v>205953923.57000002</v>
      </c>
      <c r="AJ30" s="126">
        <f>SUM(AD30:AI30)</f>
        <v>1342463888.36</v>
      </c>
      <c r="AK30" s="88">
        <v>2027</v>
      </c>
      <c r="AL30" s="10"/>
    </row>
    <row r="31" spans="1:38" s="8" customFormat="1" ht="30">
      <c r="A31" s="10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78" t="s">
        <v>183</v>
      </c>
      <c r="AC31" s="73"/>
      <c r="AD31" s="126">
        <f>AD43+AD46+AD50+AD51+AD52+AD61+AD70+AD73+AD76+AD78+AD81+AD83+AD85+AD91+AD96+AD104+AD106+AD108+AD119+AD126+AD127+AD129+AD63+AD64+AD65+AD66</f>
        <v>238258197.5</v>
      </c>
      <c r="AE31" s="126">
        <f>AE43+AE46+AE50+AE51+AE52+AE61+AE70+AE73+AE76+AE78+AE91+AE96+AE104+AE106+AE108+AE119+AE126+AE127+AE129+AE55+AE56</f>
        <v>242146001.23000002</v>
      </c>
      <c r="AF31" s="126">
        <f>AF43+AF46+AF50+AF51+AF52+AF61+AF70+AF73+AF76+AF78+AF91+AF96+AF104+AF106+AF108+AF119+AF126+AF127+AF129</f>
        <v>229360870.03</v>
      </c>
      <c r="AG31" s="126">
        <f>AG43+AG46+AG50+AG51+AG52+AG61+AG70+AG73+AG76+AG78+AG91+AG96+AG104+AG106+AG108+AG119+AG126+AG127+AG129</f>
        <v>220790972.46</v>
      </c>
      <c r="AH31" s="126">
        <f>AH43+AH46+AH50+AH51+AH52+AH61+AH70+AH73+AH76+AH78+AH91+AH96+AH104+AH106+AH108+AH119+AH126+AH127+AH129</f>
        <v>205953923.57000002</v>
      </c>
      <c r="AI31" s="126">
        <f>AI43+AI46+AI50+AI51+AI52+AI61+AI70+AI73+AI76+AI78+AI91+AI96+AI104+AI106+AI108+AI119+AI126+AI127+AI129</f>
        <v>205953923.57000002</v>
      </c>
      <c r="AJ31" s="126">
        <f>AJ43+AJ46+AJ50+AJ51+AJ52+AJ61+AJ70+AJ73+AJ76+AJ78+AJ91+AJ96+AJ104+AJ106+AJ108+AJ119+AJ126+AJ127+AJ129</f>
        <v>1340033854.55</v>
      </c>
      <c r="AK31" s="88">
        <v>2027</v>
      </c>
      <c r="AL31" s="10"/>
    </row>
    <row r="32" spans="1:38" s="8" customFormat="1" ht="54" customHeight="1">
      <c r="A32" s="1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>
        <v>1</v>
      </c>
      <c r="T32" s="37">
        <v>2</v>
      </c>
      <c r="U32" s="37">
        <v>1</v>
      </c>
      <c r="V32" s="37">
        <v>0</v>
      </c>
      <c r="W32" s="37">
        <v>1</v>
      </c>
      <c r="X32" s="37">
        <v>0</v>
      </c>
      <c r="Y32" s="37">
        <v>0</v>
      </c>
      <c r="Z32" s="37">
        <v>0</v>
      </c>
      <c r="AA32" s="37">
        <v>0</v>
      </c>
      <c r="AB32" s="127" t="s">
        <v>82</v>
      </c>
      <c r="AC32" s="144"/>
      <c r="AD32" s="259">
        <f>AD41+AD43+AD46+AD50+AD51+AD52+AD55+AD61+AD63+AD64+AD65+AD66</f>
        <v>201378475.69</v>
      </c>
      <c r="AE32" s="259">
        <f>AE41+AE43+AE46+AE50+AE51+AE52+AE55+AE61+AE63+AE64+AE65+AE66</f>
        <v>205805767.25</v>
      </c>
      <c r="AF32" s="259">
        <f>AF41+AF43+AF46+AF50+AF51+AF52+AF55+AF61+AF63+AF64+AF65+AF66</f>
        <v>196873209.04999998</v>
      </c>
      <c r="AG32" s="259">
        <f>AG41+AG43+AG46+AG50+AG51+AG52+AG55+AG61+AG63+AG64+AG65+AG66</f>
        <v>188315977.68</v>
      </c>
      <c r="AH32" s="259">
        <f>AH41+AH43+AH46+AH50+AH51+AH52+AH55+AH61+AH63+AH64+AH65+AH66</f>
        <v>172755390.84</v>
      </c>
      <c r="AI32" s="259">
        <f>AI41+AI43+AI46+AI50+AI51+AI52+AI55+AI61+AI63+AI64+AI65+AI66</f>
        <v>172755390.84</v>
      </c>
      <c r="AJ32" s="259">
        <f>SUM(AD32:AI32)</f>
        <v>1137884211.3500001</v>
      </c>
      <c r="AK32" s="121">
        <v>2027</v>
      </c>
      <c r="AL32" s="10"/>
    </row>
    <row r="33" spans="1:38" s="8" customFormat="1" ht="50.25" customHeight="1">
      <c r="A33" s="1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>
        <v>1</v>
      </c>
      <c r="T33" s="37">
        <v>2</v>
      </c>
      <c r="U33" s="37">
        <v>1</v>
      </c>
      <c r="V33" s="37">
        <v>0</v>
      </c>
      <c r="W33" s="37">
        <v>1</v>
      </c>
      <c r="X33" s="37">
        <v>0</v>
      </c>
      <c r="Y33" s="37">
        <v>0</v>
      </c>
      <c r="Z33" s="37">
        <v>0</v>
      </c>
      <c r="AA33" s="37">
        <v>1</v>
      </c>
      <c r="AB33" s="77" t="s">
        <v>76</v>
      </c>
      <c r="AC33" s="50" t="s">
        <v>95</v>
      </c>
      <c r="AD33" s="49">
        <v>100</v>
      </c>
      <c r="AE33" s="49">
        <v>100</v>
      </c>
      <c r="AF33" s="49">
        <v>100</v>
      </c>
      <c r="AG33" s="49">
        <v>100</v>
      </c>
      <c r="AH33" s="49">
        <v>100</v>
      </c>
      <c r="AI33" s="49">
        <v>100</v>
      </c>
      <c r="AJ33" s="58">
        <v>100</v>
      </c>
      <c r="AK33" s="49">
        <v>2027</v>
      </c>
      <c r="AL33" s="10"/>
    </row>
    <row r="34" spans="1:38" s="8" customFormat="1" ht="78.75" customHeight="1">
      <c r="A34" s="10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37"/>
      <c r="Q34" s="37"/>
      <c r="R34" s="37"/>
      <c r="S34" s="37">
        <v>1</v>
      </c>
      <c r="T34" s="37">
        <v>2</v>
      </c>
      <c r="U34" s="37">
        <v>1</v>
      </c>
      <c r="V34" s="37">
        <v>0</v>
      </c>
      <c r="W34" s="37">
        <v>1</v>
      </c>
      <c r="X34" s="37">
        <v>0</v>
      </c>
      <c r="Y34" s="37">
        <v>0</v>
      </c>
      <c r="Z34" s="37">
        <v>0</v>
      </c>
      <c r="AA34" s="37">
        <v>2</v>
      </c>
      <c r="AB34" s="77" t="s">
        <v>143</v>
      </c>
      <c r="AC34" s="50" t="s">
        <v>95</v>
      </c>
      <c r="AD34" s="49">
        <v>35</v>
      </c>
      <c r="AE34" s="49">
        <v>35</v>
      </c>
      <c r="AF34" s="49">
        <v>35</v>
      </c>
      <c r="AG34" s="49">
        <v>35</v>
      </c>
      <c r="AH34" s="49">
        <v>35</v>
      </c>
      <c r="AI34" s="49">
        <v>35</v>
      </c>
      <c r="AJ34" s="58">
        <v>35</v>
      </c>
      <c r="AK34" s="49">
        <v>2027</v>
      </c>
      <c r="AL34" s="10"/>
    </row>
    <row r="35" spans="1:38" s="8" customFormat="1" ht="78" customHeight="1">
      <c r="A35" s="10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37"/>
      <c r="Q35" s="37"/>
      <c r="R35" s="37"/>
      <c r="S35" s="37">
        <v>1</v>
      </c>
      <c r="T35" s="37">
        <v>2</v>
      </c>
      <c r="U35" s="37">
        <v>1</v>
      </c>
      <c r="V35" s="37">
        <v>0</v>
      </c>
      <c r="W35" s="37">
        <v>1</v>
      </c>
      <c r="X35" s="37">
        <v>0</v>
      </c>
      <c r="Y35" s="37">
        <v>0</v>
      </c>
      <c r="Z35" s="37">
        <v>0</v>
      </c>
      <c r="AA35" s="37">
        <v>3</v>
      </c>
      <c r="AB35" s="77" t="s">
        <v>229</v>
      </c>
      <c r="AC35" s="50" t="s">
        <v>95</v>
      </c>
      <c r="AD35" s="201">
        <f aca="true" t="shared" si="0" ref="AD35:AJ35">(AD43+AD46+AD61+AD70+AD76+AD78+AD104+AD106+AD108+AD126+AD127)/AD21*100</f>
        <v>47.730614116198964</v>
      </c>
      <c r="AE35" s="201">
        <f t="shared" si="0"/>
        <v>47.67661273595073</v>
      </c>
      <c r="AF35" s="201">
        <f t="shared" si="0"/>
        <v>48.952279007485124</v>
      </c>
      <c r="AG35" s="201">
        <f t="shared" si="0"/>
        <v>48.95085830198717</v>
      </c>
      <c r="AH35" s="201">
        <f t="shared" si="0"/>
        <v>51.74083983372333</v>
      </c>
      <c r="AI35" s="201">
        <f t="shared" si="0"/>
        <v>51.74083983372333</v>
      </c>
      <c r="AJ35" s="201">
        <f t="shared" si="0"/>
        <v>49.320215599218905</v>
      </c>
      <c r="AK35" s="49">
        <v>2027</v>
      </c>
      <c r="AL35" s="10"/>
    </row>
    <row r="36" spans="1:38" s="8" customFormat="1" ht="43.5" customHeight="1">
      <c r="A36" s="10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37"/>
      <c r="Q36" s="37"/>
      <c r="R36" s="37"/>
      <c r="S36" s="37">
        <v>1</v>
      </c>
      <c r="T36" s="37">
        <v>2</v>
      </c>
      <c r="U36" s="37">
        <v>1</v>
      </c>
      <c r="V36" s="37">
        <v>0</v>
      </c>
      <c r="W36" s="37">
        <v>1</v>
      </c>
      <c r="X36" s="37">
        <v>0</v>
      </c>
      <c r="Y36" s="37">
        <v>0</v>
      </c>
      <c r="Z36" s="37">
        <v>0</v>
      </c>
      <c r="AA36" s="37">
        <v>4</v>
      </c>
      <c r="AB36" s="77" t="s">
        <v>144</v>
      </c>
      <c r="AC36" s="50" t="s">
        <v>95</v>
      </c>
      <c r="AD36" s="37">
        <v>98.6</v>
      </c>
      <c r="AE36" s="37">
        <v>98.6</v>
      </c>
      <c r="AF36" s="37">
        <v>98.6</v>
      </c>
      <c r="AG36" s="37">
        <v>98.6</v>
      </c>
      <c r="AH36" s="37">
        <v>98.6</v>
      </c>
      <c r="AI36" s="37">
        <v>98.6</v>
      </c>
      <c r="AJ36" s="58">
        <v>98.6</v>
      </c>
      <c r="AK36" s="49">
        <v>2027</v>
      </c>
      <c r="AL36" s="10"/>
    </row>
    <row r="37" spans="1:38" s="8" customFormat="1" ht="45.75" customHeight="1">
      <c r="A37" s="10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37"/>
      <c r="Q37" s="37"/>
      <c r="R37" s="37"/>
      <c r="S37" s="37">
        <v>1</v>
      </c>
      <c r="T37" s="37">
        <v>2</v>
      </c>
      <c r="U37" s="37">
        <v>1</v>
      </c>
      <c r="V37" s="37">
        <v>0</v>
      </c>
      <c r="W37" s="37">
        <v>1</v>
      </c>
      <c r="X37" s="37">
        <v>0</v>
      </c>
      <c r="Y37" s="37">
        <v>0</v>
      </c>
      <c r="Z37" s="37">
        <v>0</v>
      </c>
      <c r="AA37" s="37">
        <v>5</v>
      </c>
      <c r="AB37" s="77" t="s">
        <v>145</v>
      </c>
      <c r="AC37" s="50" t="s">
        <v>95</v>
      </c>
      <c r="AD37" s="37">
        <v>99.6</v>
      </c>
      <c r="AE37" s="37">
        <v>99.6</v>
      </c>
      <c r="AF37" s="37">
        <v>99.6</v>
      </c>
      <c r="AG37" s="37">
        <v>99.6</v>
      </c>
      <c r="AH37" s="37">
        <v>99.6</v>
      </c>
      <c r="AI37" s="37">
        <v>99.6</v>
      </c>
      <c r="AJ37" s="58">
        <v>99.6</v>
      </c>
      <c r="AK37" s="49">
        <v>2027</v>
      </c>
      <c r="AL37" s="10"/>
    </row>
    <row r="38" spans="1:38" s="8" customFormat="1" ht="75" customHeight="1">
      <c r="A38" s="10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37"/>
      <c r="Q38" s="37"/>
      <c r="R38" s="37"/>
      <c r="S38" s="37">
        <v>1</v>
      </c>
      <c r="T38" s="37">
        <v>2</v>
      </c>
      <c r="U38" s="37">
        <v>1</v>
      </c>
      <c r="V38" s="37">
        <v>0</v>
      </c>
      <c r="W38" s="37">
        <v>1</v>
      </c>
      <c r="X38" s="37">
        <v>0</v>
      </c>
      <c r="Y38" s="37">
        <v>0</v>
      </c>
      <c r="Z38" s="37">
        <v>0</v>
      </c>
      <c r="AA38" s="37">
        <v>6</v>
      </c>
      <c r="AB38" s="80" t="s">
        <v>239</v>
      </c>
      <c r="AC38" s="50" t="s">
        <v>95</v>
      </c>
      <c r="AD38" s="37">
        <v>76</v>
      </c>
      <c r="AE38" s="37">
        <v>76</v>
      </c>
      <c r="AF38" s="37">
        <v>76</v>
      </c>
      <c r="AG38" s="37">
        <v>76</v>
      </c>
      <c r="AH38" s="37">
        <v>76</v>
      </c>
      <c r="AI38" s="37">
        <v>76</v>
      </c>
      <c r="AJ38" s="122">
        <f>SUM(AD38:AI38)</f>
        <v>456</v>
      </c>
      <c r="AK38" s="49">
        <v>2027</v>
      </c>
      <c r="AL38" s="10"/>
    </row>
    <row r="39" spans="1:38" s="8" customFormat="1" ht="78" customHeight="1">
      <c r="A39" s="10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37"/>
      <c r="Q39" s="37"/>
      <c r="R39" s="37"/>
      <c r="S39" s="37">
        <v>1</v>
      </c>
      <c r="T39" s="37">
        <v>2</v>
      </c>
      <c r="U39" s="37">
        <v>1</v>
      </c>
      <c r="V39" s="37">
        <v>0</v>
      </c>
      <c r="W39" s="37">
        <v>1</v>
      </c>
      <c r="X39" s="37">
        <v>0</v>
      </c>
      <c r="Y39" s="37">
        <v>0</v>
      </c>
      <c r="Z39" s="37">
        <v>0</v>
      </c>
      <c r="AA39" s="37">
        <v>7</v>
      </c>
      <c r="AB39" s="77" t="s">
        <v>146</v>
      </c>
      <c r="AC39" s="50" t="s">
        <v>95</v>
      </c>
      <c r="AD39" s="37">
        <v>88.3</v>
      </c>
      <c r="AE39" s="37" t="s">
        <v>184</v>
      </c>
      <c r="AF39" s="37">
        <v>88.3</v>
      </c>
      <c r="AG39" s="37">
        <v>88.3</v>
      </c>
      <c r="AH39" s="37">
        <v>88.3</v>
      </c>
      <c r="AI39" s="37">
        <v>88.3</v>
      </c>
      <c r="AJ39" s="58">
        <v>88.3</v>
      </c>
      <c r="AK39" s="49">
        <v>2027</v>
      </c>
      <c r="AL39" s="10"/>
    </row>
    <row r="40" spans="1:38" s="8" customFormat="1" ht="78" customHeight="1">
      <c r="A40" s="10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37"/>
      <c r="Q40" s="37"/>
      <c r="R40" s="37"/>
      <c r="S40" s="37">
        <v>1</v>
      </c>
      <c r="T40" s="37">
        <v>2</v>
      </c>
      <c r="U40" s="37">
        <v>1</v>
      </c>
      <c r="V40" s="37">
        <v>0</v>
      </c>
      <c r="W40" s="37">
        <v>1</v>
      </c>
      <c r="X40" s="37">
        <v>0</v>
      </c>
      <c r="Y40" s="37">
        <v>0</v>
      </c>
      <c r="Z40" s="37">
        <v>0</v>
      </c>
      <c r="AA40" s="37">
        <v>8</v>
      </c>
      <c r="AB40" s="77" t="s">
        <v>241</v>
      </c>
      <c r="AC40" s="50" t="s">
        <v>95</v>
      </c>
      <c r="AD40" s="37">
        <v>100</v>
      </c>
      <c r="AE40" s="37">
        <v>100</v>
      </c>
      <c r="AF40" s="37">
        <v>100</v>
      </c>
      <c r="AG40" s="37">
        <v>100</v>
      </c>
      <c r="AH40" s="37">
        <v>100</v>
      </c>
      <c r="AI40" s="37">
        <v>100</v>
      </c>
      <c r="AJ40" s="58">
        <v>100</v>
      </c>
      <c r="AK40" s="49">
        <v>2027</v>
      </c>
      <c r="AL40" s="10"/>
    </row>
    <row r="41" spans="1:38" s="8" customFormat="1" ht="94.5" customHeight="1">
      <c r="A41" s="10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>
        <v>1</v>
      </c>
      <c r="T41" s="186">
        <v>2</v>
      </c>
      <c r="U41" s="186">
        <v>1</v>
      </c>
      <c r="V41" s="186">
        <v>0</v>
      </c>
      <c r="W41" s="186">
        <v>1</v>
      </c>
      <c r="X41" s="186">
        <v>0</v>
      </c>
      <c r="Y41" s="186">
        <v>1</v>
      </c>
      <c r="Z41" s="186">
        <v>0</v>
      </c>
      <c r="AA41" s="186">
        <v>0</v>
      </c>
      <c r="AB41" s="141" t="s">
        <v>232</v>
      </c>
      <c r="AC41" s="131"/>
      <c r="AD41" s="134"/>
      <c r="AE41" s="134"/>
      <c r="AF41" s="134"/>
      <c r="AG41" s="134"/>
      <c r="AH41" s="134"/>
      <c r="AI41" s="134"/>
      <c r="AJ41" s="139"/>
      <c r="AK41" s="134"/>
      <c r="AL41" s="10"/>
    </row>
    <row r="42" spans="1:38" s="8" customFormat="1" ht="46.5" customHeight="1">
      <c r="A42" s="10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>
        <v>1</v>
      </c>
      <c r="T42" s="186">
        <v>2</v>
      </c>
      <c r="U42" s="186">
        <v>1</v>
      </c>
      <c r="V42" s="186">
        <v>0</v>
      </c>
      <c r="W42" s="186">
        <v>1</v>
      </c>
      <c r="X42" s="186">
        <v>0</v>
      </c>
      <c r="Y42" s="186">
        <v>1</v>
      </c>
      <c r="Z42" s="186">
        <v>0</v>
      </c>
      <c r="AA42" s="186">
        <v>1</v>
      </c>
      <c r="AB42" s="77" t="s">
        <v>147</v>
      </c>
      <c r="AC42" s="50" t="s">
        <v>96</v>
      </c>
      <c r="AD42" s="90">
        <v>1</v>
      </c>
      <c r="AE42" s="90">
        <v>1</v>
      </c>
      <c r="AF42" s="90">
        <v>1</v>
      </c>
      <c r="AG42" s="90">
        <v>1</v>
      </c>
      <c r="AH42" s="90">
        <v>1</v>
      </c>
      <c r="AI42" s="90">
        <v>1</v>
      </c>
      <c r="AJ42" s="58">
        <f>SUM(AD42:AI42)</f>
        <v>6</v>
      </c>
      <c r="AK42" s="37">
        <v>2027</v>
      </c>
      <c r="AL42" s="10"/>
    </row>
    <row r="43" spans="1:38" s="8" customFormat="1" ht="126" customHeight="1">
      <c r="A43" s="10"/>
      <c r="B43" s="186">
        <v>0</v>
      </c>
      <c r="C43" s="186">
        <v>2</v>
      </c>
      <c r="D43" s="186">
        <v>9</v>
      </c>
      <c r="E43" s="186">
        <v>0</v>
      </c>
      <c r="F43" s="186">
        <v>7</v>
      </c>
      <c r="G43" s="186">
        <v>0</v>
      </c>
      <c r="H43" s="186">
        <v>2</v>
      </c>
      <c r="I43" s="186">
        <v>1</v>
      </c>
      <c r="J43" s="186">
        <v>2</v>
      </c>
      <c r="K43" s="186">
        <v>1</v>
      </c>
      <c r="L43" s="186">
        <v>0</v>
      </c>
      <c r="M43" s="186">
        <v>1</v>
      </c>
      <c r="N43" s="186">
        <v>1</v>
      </c>
      <c r="O43" s="186">
        <v>0</v>
      </c>
      <c r="P43" s="186">
        <v>7</v>
      </c>
      <c r="Q43" s="186">
        <v>5</v>
      </c>
      <c r="R43" s="186" t="s">
        <v>73</v>
      </c>
      <c r="S43" s="186">
        <v>1</v>
      </c>
      <c r="T43" s="186">
        <v>2</v>
      </c>
      <c r="U43" s="186">
        <v>1</v>
      </c>
      <c r="V43" s="186">
        <v>0</v>
      </c>
      <c r="W43" s="186">
        <v>1</v>
      </c>
      <c r="X43" s="186">
        <v>0</v>
      </c>
      <c r="Y43" s="186">
        <v>2</v>
      </c>
      <c r="Z43" s="186">
        <v>0</v>
      </c>
      <c r="AA43" s="186">
        <v>0</v>
      </c>
      <c r="AB43" s="248" t="s">
        <v>236</v>
      </c>
      <c r="AC43" s="131" t="s">
        <v>97</v>
      </c>
      <c r="AD43" s="132">
        <f>115385600-175400+12742600</f>
        <v>127952800</v>
      </c>
      <c r="AE43" s="132">
        <v>127627900</v>
      </c>
      <c r="AF43" s="132">
        <v>127627900</v>
      </c>
      <c r="AG43" s="132">
        <v>127627900</v>
      </c>
      <c r="AH43" s="132">
        <f>116215600-1005100</f>
        <v>115210500</v>
      </c>
      <c r="AI43" s="132">
        <f>116215600-1005100</f>
        <v>115210500</v>
      </c>
      <c r="AJ43" s="133">
        <f>SUM(AD43:AI43)</f>
        <v>741257500</v>
      </c>
      <c r="AK43" s="134">
        <v>2027</v>
      </c>
      <c r="AL43" s="10"/>
    </row>
    <row r="44" spans="1:38" s="8" customFormat="1" ht="41.25" customHeight="1" hidden="1">
      <c r="A44" s="10"/>
      <c r="B44" s="186">
        <v>0</v>
      </c>
      <c r="C44" s="186">
        <v>2</v>
      </c>
      <c r="D44" s="186">
        <v>9</v>
      </c>
      <c r="E44" s="186">
        <v>0</v>
      </c>
      <c r="F44" s="186">
        <v>7</v>
      </c>
      <c r="G44" s="186">
        <v>0</v>
      </c>
      <c r="H44" s="186">
        <v>2</v>
      </c>
      <c r="I44" s="186">
        <v>1</v>
      </c>
      <c r="J44" s="186">
        <v>2</v>
      </c>
      <c r="K44" s="186">
        <v>1</v>
      </c>
      <c r="L44" s="186"/>
      <c r="M44" s="186"/>
      <c r="N44" s="187">
        <v>7</v>
      </c>
      <c r="O44" s="187">
        <v>6</v>
      </c>
      <c r="P44" s="187">
        <v>0</v>
      </c>
      <c r="Q44" s="187">
        <v>2</v>
      </c>
      <c r="R44" s="186"/>
      <c r="S44" s="186">
        <v>1</v>
      </c>
      <c r="T44" s="186">
        <v>2</v>
      </c>
      <c r="U44" s="186">
        <v>1</v>
      </c>
      <c r="V44" s="186">
        <v>0</v>
      </c>
      <c r="W44" s="186">
        <v>1</v>
      </c>
      <c r="X44" s="186">
        <v>0</v>
      </c>
      <c r="Y44" s="186">
        <v>2</v>
      </c>
      <c r="Z44" s="186">
        <v>0</v>
      </c>
      <c r="AA44" s="186">
        <v>0</v>
      </c>
      <c r="AB44" s="248"/>
      <c r="AC44" s="131" t="s">
        <v>97</v>
      </c>
      <c r="AD44" s="135"/>
      <c r="AE44" s="135"/>
      <c r="AF44" s="135"/>
      <c r="AG44" s="135"/>
      <c r="AH44" s="135"/>
      <c r="AI44" s="135"/>
      <c r="AJ44" s="133"/>
      <c r="AK44" s="136"/>
      <c r="AL44" s="10"/>
    </row>
    <row r="45" spans="1:38" s="8" customFormat="1" ht="45" customHeight="1" hidden="1">
      <c r="A45" s="10"/>
      <c r="B45" s="186">
        <v>0</v>
      </c>
      <c r="C45" s="186">
        <v>2</v>
      </c>
      <c r="D45" s="186">
        <v>9</v>
      </c>
      <c r="E45" s="186">
        <v>0</v>
      </c>
      <c r="F45" s="186">
        <v>7</v>
      </c>
      <c r="G45" s="186">
        <v>0</v>
      </c>
      <c r="H45" s="186">
        <v>2</v>
      </c>
      <c r="I45" s="186">
        <v>1</v>
      </c>
      <c r="J45" s="186">
        <v>2</v>
      </c>
      <c r="K45" s="186">
        <v>1</v>
      </c>
      <c r="L45" s="186"/>
      <c r="M45" s="186"/>
      <c r="N45" s="186">
        <v>2</v>
      </c>
      <c r="O45" s="186">
        <v>0</v>
      </c>
      <c r="P45" s="186">
        <v>0</v>
      </c>
      <c r="Q45" s="186">
        <v>8</v>
      </c>
      <c r="R45" s="186"/>
      <c r="S45" s="186">
        <v>1</v>
      </c>
      <c r="T45" s="186">
        <v>2</v>
      </c>
      <c r="U45" s="186">
        <v>1</v>
      </c>
      <c r="V45" s="186">
        <v>0</v>
      </c>
      <c r="W45" s="186">
        <v>1</v>
      </c>
      <c r="X45" s="186">
        <v>0</v>
      </c>
      <c r="Y45" s="186">
        <v>2</v>
      </c>
      <c r="Z45" s="186">
        <v>0</v>
      </c>
      <c r="AA45" s="186">
        <v>0</v>
      </c>
      <c r="AB45" s="247" t="s">
        <v>72</v>
      </c>
      <c r="AC45" s="131" t="s">
        <v>97</v>
      </c>
      <c r="AD45" s="135"/>
      <c r="AE45" s="135"/>
      <c r="AF45" s="135"/>
      <c r="AG45" s="135"/>
      <c r="AH45" s="135"/>
      <c r="AI45" s="135"/>
      <c r="AJ45" s="133"/>
      <c r="AK45" s="136"/>
      <c r="AL45" s="10"/>
    </row>
    <row r="46" spans="1:38" s="8" customFormat="1" ht="109.5" customHeight="1">
      <c r="A46" s="10"/>
      <c r="B46" s="186">
        <v>0</v>
      </c>
      <c r="C46" s="186">
        <v>2</v>
      </c>
      <c r="D46" s="186">
        <v>9</v>
      </c>
      <c r="E46" s="186">
        <v>0</v>
      </c>
      <c r="F46" s="186">
        <v>7</v>
      </c>
      <c r="G46" s="186">
        <v>0</v>
      </c>
      <c r="H46" s="186">
        <v>2</v>
      </c>
      <c r="I46" s="186">
        <v>1</v>
      </c>
      <c r="J46" s="186">
        <v>2</v>
      </c>
      <c r="K46" s="186">
        <v>1</v>
      </c>
      <c r="L46" s="186">
        <v>0</v>
      </c>
      <c r="M46" s="186">
        <v>1</v>
      </c>
      <c r="N46" s="186">
        <v>2</v>
      </c>
      <c r="O46" s="186">
        <v>0</v>
      </c>
      <c r="P46" s="186">
        <v>0</v>
      </c>
      <c r="Q46" s="186">
        <v>2</v>
      </c>
      <c r="R46" s="186" t="s">
        <v>73</v>
      </c>
      <c r="S46" s="186">
        <v>1</v>
      </c>
      <c r="T46" s="186">
        <v>2</v>
      </c>
      <c r="U46" s="186">
        <v>1</v>
      </c>
      <c r="V46" s="186">
        <v>0</v>
      </c>
      <c r="W46" s="186">
        <v>1</v>
      </c>
      <c r="X46" s="186">
        <v>0</v>
      </c>
      <c r="Y46" s="186">
        <v>2</v>
      </c>
      <c r="Z46" s="186">
        <v>0</v>
      </c>
      <c r="AA46" s="186">
        <v>0</v>
      </c>
      <c r="AB46" s="247"/>
      <c r="AC46" s="131" t="s">
        <v>97</v>
      </c>
      <c r="AD46" s="137">
        <f>28323340.6+937380.05+514244.73-195565.04+195565.04+1026501.4</f>
        <v>30801466.78</v>
      </c>
      <c r="AE46" s="137">
        <v>32961184.75</v>
      </c>
      <c r="AF46" s="137">
        <v>31961184.75</v>
      </c>
      <c r="AG46" s="137">
        <v>27773519.52</v>
      </c>
      <c r="AH46" s="137">
        <v>25742891.24</v>
      </c>
      <c r="AI46" s="137">
        <v>25742891.24</v>
      </c>
      <c r="AJ46" s="138">
        <f>SUM(AD46:AI46)</f>
        <v>174983138.28</v>
      </c>
      <c r="AK46" s="136">
        <v>2027</v>
      </c>
      <c r="AL46" s="10"/>
    </row>
    <row r="47" spans="1:38" s="8" customFormat="1" ht="61.5" customHeight="1">
      <c r="A47" s="10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>
        <v>1</v>
      </c>
      <c r="T47" s="186">
        <v>2</v>
      </c>
      <c r="U47" s="186">
        <v>1</v>
      </c>
      <c r="V47" s="186">
        <v>0</v>
      </c>
      <c r="W47" s="186">
        <v>1</v>
      </c>
      <c r="X47" s="186">
        <v>0</v>
      </c>
      <c r="Y47" s="186">
        <v>2</v>
      </c>
      <c r="Z47" s="186">
        <v>0</v>
      </c>
      <c r="AA47" s="186">
        <v>1</v>
      </c>
      <c r="AB47" s="79" t="s">
        <v>148</v>
      </c>
      <c r="AC47" s="50" t="s">
        <v>108</v>
      </c>
      <c r="AD47" s="37">
        <v>2261</v>
      </c>
      <c r="AE47" s="37">
        <v>2261</v>
      </c>
      <c r="AF47" s="97">
        <v>2261</v>
      </c>
      <c r="AG47" s="97">
        <v>2261</v>
      </c>
      <c r="AH47" s="97">
        <v>2261</v>
      </c>
      <c r="AI47" s="97">
        <v>2261</v>
      </c>
      <c r="AJ47" s="122">
        <f>SUM(AD47:AI47)</f>
        <v>13566</v>
      </c>
      <c r="AK47" s="49">
        <v>2027</v>
      </c>
      <c r="AL47" s="10"/>
    </row>
    <row r="48" spans="1:38" s="8" customFormat="1" ht="63" customHeight="1">
      <c r="A48" s="10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>
        <v>1</v>
      </c>
      <c r="T48" s="186">
        <v>2</v>
      </c>
      <c r="U48" s="186">
        <v>1</v>
      </c>
      <c r="V48" s="186">
        <v>0</v>
      </c>
      <c r="W48" s="186">
        <v>1</v>
      </c>
      <c r="X48" s="186">
        <v>0</v>
      </c>
      <c r="Y48" s="186">
        <v>2</v>
      </c>
      <c r="Z48" s="186">
        <v>0</v>
      </c>
      <c r="AA48" s="186">
        <v>2</v>
      </c>
      <c r="AB48" s="79" t="s">
        <v>149</v>
      </c>
      <c r="AC48" s="50" t="s">
        <v>97</v>
      </c>
      <c r="AD48" s="93">
        <f>(AD43+AD46)/AD47</f>
        <v>70214.18256523662</v>
      </c>
      <c r="AE48" s="93">
        <f aca="true" t="shared" si="1" ref="AE48:AJ48">(AE43+AE46)/AE47</f>
        <v>71025.68984962406</v>
      </c>
      <c r="AF48" s="93">
        <f t="shared" si="1"/>
        <v>70583.40767359575</v>
      </c>
      <c r="AG48" s="93">
        <f t="shared" si="1"/>
        <v>68731.27798319329</v>
      </c>
      <c r="AH48" s="93">
        <f t="shared" si="1"/>
        <v>62341.172596196375</v>
      </c>
      <c r="AI48" s="93">
        <f t="shared" si="1"/>
        <v>62341.172596196375</v>
      </c>
      <c r="AJ48" s="93">
        <f t="shared" si="1"/>
        <v>67539.4838773404</v>
      </c>
      <c r="AK48" s="49">
        <v>2027</v>
      </c>
      <c r="AL48" s="10"/>
    </row>
    <row r="49" spans="1:38" s="8" customFormat="1" ht="67.5" customHeight="1" hidden="1">
      <c r="A49" s="10"/>
      <c r="B49" s="186">
        <v>0</v>
      </c>
      <c r="C49" s="186">
        <v>2</v>
      </c>
      <c r="D49" s="186">
        <v>9</v>
      </c>
      <c r="E49" s="186">
        <v>0</v>
      </c>
      <c r="F49" s="186">
        <v>7</v>
      </c>
      <c r="G49" s="186">
        <v>0</v>
      </c>
      <c r="H49" s="186">
        <v>2</v>
      </c>
      <c r="I49" s="186">
        <v>1</v>
      </c>
      <c r="J49" s="186">
        <v>2</v>
      </c>
      <c r="K49" s="186">
        <v>1</v>
      </c>
      <c r="L49" s="186"/>
      <c r="M49" s="186"/>
      <c r="N49" s="186">
        <v>2</v>
      </c>
      <c r="O49" s="186">
        <v>0</v>
      </c>
      <c r="P49" s="186">
        <v>0</v>
      </c>
      <c r="Q49" s="186">
        <v>9</v>
      </c>
      <c r="R49" s="186"/>
      <c r="S49" s="186">
        <v>1</v>
      </c>
      <c r="T49" s="186">
        <v>2</v>
      </c>
      <c r="U49" s="186">
        <v>1</v>
      </c>
      <c r="V49" s="186">
        <v>0</v>
      </c>
      <c r="W49" s="186">
        <v>1</v>
      </c>
      <c r="X49" s="186">
        <v>0</v>
      </c>
      <c r="Y49" s="186">
        <v>3</v>
      </c>
      <c r="Z49" s="186">
        <v>0</v>
      </c>
      <c r="AA49" s="186">
        <v>0</v>
      </c>
      <c r="AB49" s="228" t="s">
        <v>150</v>
      </c>
      <c r="AC49" s="131" t="s">
        <v>97</v>
      </c>
      <c r="AD49" s="134"/>
      <c r="AE49" s="134"/>
      <c r="AF49" s="134"/>
      <c r="AG49" s="134"/>
      <c r="AH49" s="134"/>
      <c r="AI49" s="134"/>
      <c r="AJ49" s="139"/>
      <c r="AK49" s="136"/>
      <c r="AL49" s="10"/>
    </row>
    <row r="50" spans="1:38" s="8" customFormat="1" ht="93" customHeight="1">
      <c r="A50" s="10"/>
      <c r="B50" s="186">
        <v>0</v>
      </c>
      <c r="C50" s="186">
        <v>2</v>
      </c>
      <c r="D50" s="186">
        <v>9</v>
      </c>
      <c r="E50" s="186">
        <v>0</v>
      </c>
      <c r="F50" s="186">
        <v>7</v>
      </c>
      <c r="G50" s="186">
        <v>0</v>
      </c>
      <c r="H50" s="186">
        <v>3</v>
      </c>
      <c r="I50" s="186">
        <v>1</v>
      </c>
      <c r="J50" s="186">
        <v>2</v>
      </c>
      <c r="K50" s="186">
        <v>1</v>
      </c>
      <c r="L50" s="186">
        <v>0</v>
      </c>
      <c r="M50" s="186">
        <v>1</v>
      </c>
      <c r="N50" s="186">
        <v>2</v>
      </c>
      <c r="O50" s="186">
        <v>0</v>
      </c>
      <c r="P50" s="186">
        <v>0</v>
      </c>
      <c r="Q50" s="186">
        <v>3</v>
      </c>
      <c r="R50" s="186" t="s">
        <v>73</v>
      </c>
      <c r="S50" s="186">
        <v>1</v>
      </c>
      <c r="T50" s="186">
        <v>2</v>
      </c>
      <c r="U50" s="186">
        <v>1</v>
      </c>
      <c r="V50" s="186">
        <v>0</v>
      </c>
      <c r="W50" s="186">
        <v>1</v>
      </c>
      <c r="X50" s="186">
        <v>0</v>
      </c>
      <c r="Y50" s="186">
        <v>3</v>
      </c>
      <c r="Z50" s="186">
        <v>0</v>
      </c>
      <c r="AA50" s="186">
        <v>0</v>
      </c>
      <c r="AB50" s="229"/>
      <c r="AC50" s="131" t="s">
        <v>97</v>
      </c>
      <c r="AD50" s="137">
        <f>25379890.14+365678.22-682251.23</f>
        <v>25063317.13</v>
      </c>
      <c r="AE50" s="137">
        <v>26280950.78</v>
      </c>
      <c r="AF50" s="137">
        <v>19710192.58</v>
      </c>
      <c r="AG50" s="137">
        <v>15340626.44</v>
      </c>
      <c r="AH50" s="137">
        <v>16413597.76</v>
      </c>
      <c r="AI50" s="137">
        <v>16413597.76</v>
      </c>
      <c r="AJ50" s="138">
        <f>SUM(AD50:AI50)</f>
        <v>119222282.45</v>
      </c>
      <c r="AK50" s="136">
        <v>2027</v>
      </c>
      <c r="AL50" s="10"/>
    </row>
    <row r="51" spans="1:38" s="8" customFormat="1" ht="70.5" customHeight="1">
      <c r="A51" s="10"/>
      <c r="B51" s="186">
        <v>0</v>
      </c>
      <c r="C51" s="186">
        <v>2</v>
      </c>
      <c r="D51" s="186">
        <v>9</v>
      </c>
      <c r="E51" s="186">
        <v>0</v>
      </c>
      <c r="F51" s="186">
        <v>7</v>
      </c>
      <c r="G51" s="186">
        <v>0</v>
      </c>
      <c r="H51" s="186">
        <v>3</v>
      </c>
      <c r="I51" s="186">
        <v>1</v>
      </c>
      <c r="J51" s="186">
        <v>2</v>
      </c>
      <c r="K51" s="186">
        <v>1</v>
      </c>
      <c r="L51" s="186">
        <v>0</v>
      </c>
      <c r="M51" s="186">
        <v>1</v>
      </c>
      <c r="N51" s="186">
        <v>1</v>
      </c>
      <c r="O51" s="186">
        <v>0</v>
      </c>
      <c r="P51" s="186">
        <v>6</v>
      </c>
      <c r="Q51" s="186">
        <v>9</v>
      </c>
      <c r="R51" s="186" t="s">
        <v>73</v>
      </c>
      <c r="S51" s="186">
        <v>1</v>
      </c>
      <c r="T51" s="186">
        <v>2</v>
      </c>
      <c r="U51" s="186">
        <v>1</v>
      </c>
      <c r="V51" s="186">
        <v>0</v>
      </c>
      <c r="W51" s="186">
        <v>1</v>
      </c>
      <c r="X51" s="186">
        <v>0</v>
      </c>
      <c r="Y51" s="186">
        <v>3</v>
      </c>
      <c r="Z51" s="186">
        <v>0</v>
      </c>
      <c r="AA51" s="186">
        <v>0</v>
      </c>
      <c r="AB51" s="140" t="s">
        <v>203</v>
      </c>
      <c r="AC51" s="131" t="s">
        <v>97</v>
      </c>
      <c r="AD51" s="137">
        <f>5335111.82+1691236.27</f>
        <v>7026348.09</v>
      </c>
      <c r="AE51" s="137">
        <v>7224160.4</v>
      </c>
      <c r="AF51" s="137">
        <v>7224160.4</v>
      </c>
      <c r="AG51" s="137">
        <v>7224160.4</v>
      </c>
      <c r="AH51" s="137">
        <v>5335111.82</v>
      </c>
      <c r="AI51" s="137">
        <v>5335111.82</v>
      </c>
      <c r="AJ51" s="138">
        <f>SUM(AD51:AI51)</f>
        <v>39369052.93</v>
      </c>
      <c r="AK51" s="136">
        <v>2027</v>
      </c>
      <c r="AL51" s="10"/>
    </row>
    <row r="52" spans="1:38" s="8" customFormat="1" ht="68.25" customHeight="1">
      <c r="A52" s="10"/>
      <c r="B52" s="186">
        <v>0</v>
      </c>
      <c r="C52" s="186">
        <v>2</v>
      </c>
      <c r="D52" s="186">
        <v>9</v>
      </c>
      <c r="E52" s="186">
        <v>0</v>
      </c>
      <c r="F52" s="186">
        <v>7</v>
      </c>
      <c r="G52" s="186">
        <v>0</v>
      </c>
      <c r="H52" s="186">
        <v>3</v>
      </c>
      <c r="I52" s="186">
        <v>1</v>
      </c>
      <c r="J52" s="186">
        <v>2</v>
      </c>
      <c r="K52" s="186">
        <v>1</v>
      </c>
      <c r="L52" s="186">
        <v>0</v>
      </c>
      <c r="M52" s="186">
        <v>1</v>
      </c>
      <c r="N52" s="186" t="s">
        <v>75</v>
      </c>
      <c r="O52" s="186">
        <v>0</v>
      </c>
      <c r="P52" s="186">
        <v>6</v>
      </c>
      <c r="Q52" s="186">
        <v>9</v>
      </c>
      <c r="R52" s="186" t="s">
        <v>73</v>
      </c>
      <c r="S52" s="186">
        <v>1</v>
      </c>
      <c r="T52" s="186">
        <v>2</v>
      </c>
      <c r="U52" s="186">
        <v>1</v>
      </c>
      <c r="V52" s="186">
        <v>0</v>
      </c>
      <c r="W52" s="186">
        <v>1</v>
      </c>
      <c r="X52" s="186">
        <v>0</v>
      </c>
      <c r="Y52" s="186">
        <v>3</v>
      </c>
      <c r="Z52" s="186">
        <v>0</v>
      </c>
      <c r="AA52" s="186">
        <v>0</v>
      </c>
      <c r="AB52" s="141" t="s">
        <v>215</v>
      </c>
      <c r="AC52" s="131" t="s">
        <v>97</v>
      </c>
      <c r="AD52" s="137">
        <f>53890.02+17083.19</f>
        <v>70973.20999999999</v>
      </c>
      <c r="AE52" s="137">
        <v>72971.32</v>
      </c>
      <c r="AF52" s="137">
        <v>72971.32</v>
      </c>
      <c r="AG52" s="137">
        <v>72971.32</v>
      </c>
      <c r="AH52" s="137">
        <v>53890.02</v>
      </c>
      <c r="AI52" s="137">
        <v>53890.02</v>
      </c>
      <c r="AJ52" s="138">
        <f>SUM(AD52:AI52)</f>
        <v>397667.2100000001</v>
      </c>
      <c r="AK52" s="136">
        <v>2027</v>
      </c>
      <c r="AL52" s="10"/>
    </row>
    <row r="53" spans="1:38" s="8" customFormat="1" ht="75" customHeight="1">
      <c r="A53" s="10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>
        <v>1</v>
      </c>
      <c r="T53" s="186">
        <v>2</v>
      </c>
      <c r="U53" s="186">
        <v>1</v>
      </c>
      <c r="V53" s="186">
        <v>0</v>
      </c>
      <c r="W53" s="186">
        <v>1</v>
      </c>
      <c r="X53" s="186">
        <v>0</v>
      </c>
      <c r="Y53" s="186">
        <v>3</v>
      </c>
      <c r="Z53" s="186">
        <v>0</v>
      </c>
      <c r="AA53" s="186">
        <v>1</v>
      </c>
      <c r="AB53" s="80" t="s">
        <v>151</v>
      </c>
      <c r="AC53" s="52" t="s">
        <v>108</v>
      </c>
      <c r="AD53" s="97">
        <v>1103</v>
      </c>
      <c r="AE53" s="97">
        <v>1103</v>
      </c>
      <c r="AF53" s="97">
        <v>1103</v>
      </c>
      <c r="AG53" s="97">
        <v>1103</v>
      </c>
      <c r="AH53" s="97">
        <v>1103</v>
      </c>
      <c r="AI53" s="97">
        <v>1103</v>
      </c>
      <c r="AJ53" s="97">
        <f>SUM(AD53:AI53)</f>
        <v>6618</v>
      </c>
      <c r="AK53" s="87">
        <v>2027</v>
      </c>
      <c r="AL53" s="10"/>
    </row>
    <row r="54" spans="1:38" s="8" customFormat="1" ht="76.5" customHeight="1">
      <c r="A54" s="10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  <c r="O54" s="187"/>
      <c r="P54" s="186"/>
      <c r="Q54" s="186"/>
      <c r="R54" s="186"/>
      <c r="S54" s="186">
        <v>1</v>
      </c>
      <c r="T54" s="186">
        <v>2</v>
      </c>
      <c r="U54" s="186">
        <v>1</v>
      </c>
      <c r="V54" s="186">
        <v>0</v>
      </c>
      <c r="W54" s="186">
        <v>1</v>
      </c>
      <c r="X54" s="186">
        <v>0</v>
      </c>
      <c r="Y54" s="186">
        <v>3</v>
      </c>
      <c r="Z54" s="186">
        <v>0</v>
      </c>
      <c r="AA54" s="186">
        <v>2</v>
      </c>
      <c r="AB54" s="66" t="s">
        <v>152</v>
      </c>
      <c r="AC54" s="50" t="s">
        <v>97</v>
      </c>
      <c r="AD54" s="93">
        <f aca="true" t="shared" si="2" ref="AD54:AJ54">(AD50+AD51+AD52)/AD53</f>
        <v>29157.42378059837</v>
      </c>
      <c r="AE54" s="93">
        <f t="shared" si="2"/>
        <v>30442.504533091567</v>
      </c>
      <c r="AF54" s="93">
        <f t="shared" si="2"/>
        <v>24485.334814143243</v>
      </c>
      <c r="AG54" s="93">
        <f t="shared" si="2"/>
        <v>20523.8061287398</v>
      </c>
      <c r="AH54" s="93">
        <f t="shared" si="2"/>
        <v>19766.636083408885</v>
      </c>
      <c r="AI54" s="93">
        <f t="shared" si="2"/>
        <v>19766.636083408885</v>
      </c>
      <c r="AJ54" s="93">
        <f t="shared" si="2"/>
        <v>24023.723570565126</v>
      </c>
      <c r="AK54" s="49">
        <v>2027</v>
      </c>
      <c r="AL54" s="10"/>
    </row>
    <row r="55" spans="1:38" s="8" customFormat="1" ht="80.25" customHeight="1">
      <c r="A55" s="10"/>
      <c r="B55" s="186">
        <v>0</v>
      </c>
      <c r="C55" s="186">
        <v>2</v>
      </c>
      <c r="D55" s="186">
        <v>9</v>
      </c>
      <c r="E55" s="186">
        <v>0</v>
      </c>
      <c r="F55" s="186">
        <v>7</v>
      </c>
      <c r="G55" s="186">
        <v>0</v>
      </c>
      <c r="H55" s="186">
        <v>2</v>
      </c>
      <c r="I55" s="186">
        <v>1</v>
      </c>
      <c r="J55" s="186">
        <v>2</v>
      </c>
      <c r="K55" s="186">
        <v>1</v>
      </c>
      <c r="L55" s="186">
        <v>0</v>
      </c>
      <c r="M55" s="186">
        <v>2</v>
      </c>
      <c r="N55" s="186">
        <v>1</v>
      </c>
      <c r="O55" s="186">
        <v>0</v>
      </c>
      <c r="P55" s="186">
        <v>4</v>
      </c>
      <c r="Q55" s="186">
        <v>4</v>
      </c>
      <c r="R55" s="186" t="s">
        <v>74</v>
      </c>
      <c r="S55" s="186">
        <v>1</v>
      </c>
      <c r="T55" s="186">
        <v>2</v>
      </c>
      <c r="U55" s="186">
        <v>1</v>
      </c>
      <c r="V55" s="186">
        <v>0</v>
      </c>
      <c r="W55" s="186">
        <v>1</v>
      </c>
      <c r="X55" s="186">
        <v>0</v>
      </c>
      <c r="Y55" s="186">
        <v>4</v>
      </c>
      <c r="Z55" s="186">
        <v>0</v>
      </c>
      <c r="AA55" s="186">
        <v>0</v>
      </c>
      <c r="AB55" s="211" t="s">
        <v>200</v>
      </c>
      <c r="AC55" s="72" t="s">
        <v>97</v>
      </c>
      <c r="AD55" s="212">
        <v>0</v>
      </c>
      <c r="AE55" s="142">
        <v>1361800</v>
      </c>
      <c r="AF55" s="212">
        <v>0</v>
      </c>
      <c r="AG55" s="212">
        <v>0</v>
      </c>
      <c r="AH55" s="212">
        <v>0</v>
      </c>
      <c r="AI55" s="212">
        <v>0</v>
      </c>
      <c r="AJ55" s="212">
        <v>0</v>
      </c>
      <c r="AK55" s="91">
        <v>2023</v>
      </c>
      <c r="AL55" s="10"/>
    </row>
    <row r="56" spans="1:38" s="8" customFormat="1" ht="104.25" hidden="1">
      <c r="A56" s="10"/>
      <c r="B56" s="186">
        <v>0</v>
      </c>
      <c r="C56" s="186">
        <v>2</v>
      </c>
      <c r="D56" s="186">
        <v>9</v>
      </c>
      <c r="E56" s="186">
        <v>0</v>
      </c>
      <c r="F56" s="186">
        <v>7</v>
      </c>
      <c r="G56" s="186">
        <v>0</v>
      </c>
      <c r="H56" s="186">
        <v>2</v>
      </c>
      <c r="I56" s="186">
        <v>1</v>
      </c>
      <c r="J56" s="186">
        <v>2</v>
      </c>
      <c r="K56" s="186">
        <v>1</v>
      </c>
      <c r="L56" s="186">
        <v>0</v>
      </c>
      <c r="M56" s="186">
        <v>2</v>
      </c>
      <c r="N56" s="187" t="s">
        <v>75</v>
      </c>
      <c r="O56" s="187">
        <v>0</v>
      </c>
      <c r="P56" s="186">
        <v>4</v>
      </c>
      <c r="Q56" s="186">
        <v>4</v>
      </c>
      <c r="R56" s="186" t="s">
        <v>74</v>
      </c>
      <c r="S56" s="186">
        <v>1</v>
      </c>
      <c r="T56" s="186">
        <v>2</v>
      </c>
      <c r="U56" s="186">
        <v>1</v>
      </c>
      <c r="V56" s="186">
        <v>0</v>
      </c>
      <c r="W56" s="186">
        <v>1</v>
      </c>
      <c r="X56" s="186">
        <v>0</v>
      </c>
      <c r="Y56" s="186">
        <v>4</v>
      </c>
      <c r="Z56" s="186">
        <v>0</v>
      </c>
      <c r="AA56" s="186">
        <v>0</v>
      </c>
      <c r="AB56" s="211" t="s">
        <v>200</v>
      </c>
      <c r="AC56" s="72" t="s">
        <v>97</v>
      </c>
      <c r="AD56" s="212">
        <v>0</v>
      </c>
      <c r="AE56" s="142"/>
      <c r="AF56" s="212">
        <v>0</v>
      </c>
      <c r="AG56" s="212">
        <v>0</v>
      </c>
      <c r="AH56" s="212">
        <v>0</v>
      </c>
      <c r="AI56" s="212">
        <v>0</v>
      </c>
      <c r="AJ56" s="212">
        <f>SUM(AD56:AI56)</f>
        <v>0</v>
      </c>
      <c r="AK56" s="89">
        <v>2023</v>
      </c>
      <c r="AL56" s="10"/>
    </row>
    <row r="57" spans="1:38" s="8" customFormat="1" ht="83.25" customHeight="1">
      <c r="A57" s="10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7"/>
      <c r="Q57" s="187"/>
      <c r="R57" s="187"/>
      <c r="S57" s="186">
        <v>1</v>
      </c>
      <c r="T57" s="186">
        <v>2</v>
      </c>
      <c r="U57" s="186">
        <v>1</v>
      </c>
      <c r="V57" s="186">
        <v>0</v>
      </c>
      <c r="W57" s="186">
        <v>1</v>
      </c>
      <c r="X57" s="186">
        <v>0</v>
      </c>
      <c r="Y57" s="186">
        <v>4</v>
      </c>
      <c r="Z57" s="186">
        <v>0</v>
      </c>
      <c r="AA57" s="186">
        <v>1</v>
      </c>
      <c r="AB57" s="77" t="s">
        <v>153</v>
      </c>
      <c r="AC57" s="50" t="s">
        <v>96</v>
      </c>
      <c r="AD57" s="37">
        <v>0</v>
      </c>
      <c r="AE57" s="67">
        <v>1</v>
      </c>
      <c r="AF57" s="37">
        <v>0</v>
      </c>
      <c r="AG57" s="37">
        <v>0</v>
      </c>
      <c r="AH57" s="37">
        <v>0</v>
      </c>
      <c r="AI57" s="37">
        <v>0</v>
      </c>
      <c r="AJ57" s="58">
        <v>0</v>
      </c>
      <c r="AK57" s="37">
        <v>2027</v>
      </c>
      <c r="AL57" s="10"/>
    </row>
    <row r="58" spans="1:38" s="8" customFormat="1" ht="73.5" customHeight="1" hidden="1">
      <c r="A58" s="10"/>
      <c r="B58" s="186">
        <v>0</v>
      </c>
      <c r="C58" s="186">
        <v>2</v>
      </c>
      <c r="D58" s="186">
        <v>9</v>
      </c>
      <c r="E58" s="186">
        <v>0</v>
      </c>
      <c r="F58" s="186">
        <v>7</v>
      </c>
      <c r="G58" s="186">
        <v>0</v>
      </c>
      <c r="H58" s="186">
        <v>2</v>
      </c>
      <c r="I58" s="186">
        <v>1</v>
      </c>
      <c r="J58" s="186">
        <v>2</v>
      </c>
      <c r="K58" s="186">
        <v>1</v>
      </c>
      <c r="L58" s="186"/>
      <c r="M58" s="186"/>
      <c r="N58" s="186">
        <v>2</v>
      </c>
      <c r="O58" s="186">
        <v>0</v>
      </c>
      <c r="P58" s="187">
        <v>4</v>
      </c>
      <c r="Q58" s="187">
        <v>3</v>
      </c>
      <c r="R58" s="187"/>
      <c r="S58" s="187">
        <v>1</v>
      </c>
      <c r="T58" s="187">
        <v>2</v>
      </c>
      <c r="U58" s="187">
        <v>1</v>
      </c>
      <c r="V58" s="187">
        <v>0</v>
      </c>
      <c r="W58" s="187">
        <v>1</v>
      </c>
      <c r="X58" s="187">
        <v>0</v>
      </c>
      <c r="Y58" s="187">
        <v>5</v>
      </c>
      <c r="Z58" s="187">
        <v>0</v>
      </c>
      <c r="AA58" s="187">
        <v>0</v>
      </c>
      <c r="AB58" s="249" t="s">
        <v>201</v>
      </c>
      <c r="AC58" s="72" t="s">
        <v>97</v>
      </c>
      <c r="AD58" s="89"/>
      <c r="AE58" s="94"/>
      <c r="AF58" s="89"/>
      <c r="AG58" s="89"/>
      <c r="AH58" s="89"/>
      <c r="AI58" s="89"/>
      <c r="AJ58" s="74"/>
      <c r="AK58" s="89"/>
      <c r="AL58" s="10"/>
    </row>
    <row r="59" spans="1:38" s="8" customFormat="1" ht="37.5" customHeight="1" hidden="1">
      <c r="A59" s="10"/>
      <c r="B59" s="186">
        <v>0</v>
      </c>
      <c r="C59" s="186">
        <v>2</v>
      </c>
      <c r="D59" s="186">
        <v>9</v>
      </c>
      <c r="E59" s="186">
        <v>0</v>
      </c>
      <c r="F59" s="186">
        <v>7</v>
      </c>
      <c r="G59" s="186">
        <v>0</v>
      </c>
      <c r="H59" s="186">
        <v>2</v>
      </c>
      <c r="I59" s="186">
        <v>1</v>
      </c>
      <c r="J59" s="186">
        <v>2</v>
      </c>
      <c r="K59" s="186">
        <v>1</v>
      </c>
      <c r="L59" s="186">
        <v>0</v>
      </c>
      <c r="M59" s="186">
        <v>1</v>
      </c>
      <c r="N59" s="186">
        <v>2</v>
      </c>
      <c r="O59" s="186">
        <v>0</v>
      </c>
      <c r="P59" s="187">
        <v>1</v>
      </c>
      <c r="Q59" s="187">
        <v>3</v>
      </c>
      <c r="R59" s="187" t="s">
        <v>74</v>
      </c>
      <c r="S59" s="187">
        <v>1</v>
      </c>
      <c r="T59" s="187">
        <v>2</v>
      </c>
      <c r="U59" s="187">
        <v>1</v>
      </c>
      <c r="V59" s="187">
        <v>0</v>
      </c>
      <c r="W59" s="187">
        <v>1</v>
      </c>
      <c r="X59" s="187">
        <v>0</v>
      </c>
      <c r="Y59" s="187">
        <v>5</v>
      </c>
      <c r="Z59" s="187">
        <v>0</v>
      </c>
      <c r="AA59" s="187">
        <v>0</v>
      </c>
      <c r="AB59" s="250"/>
      <c r="AC59" s="72" t="s">
        <v>97</v>
      </c>
      <c r="AD59" s="89"/>
      <c r="AE59" s="94"/>
      <c r="AF59" s="89"/>
      <c r="AG59" s="89"/>
      <c r="AH59" s="89"/>
      <c r="AI59" s="89"/>
      <c r="AJ59" s="74"/>
      <c r="AK59" s="89"/>
      <c r="AL59" s="10"/>
    </row>
    <row r="60" spans="1:38" s="8" customFormat="1" ht="125.25" customHeight="1" hidden="1">
      <c r="A60" s="10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7"/>
      <c r="Q60" s="187"/>
      <c r="R60" s="187"/>
      <c r="S60" s="187">
        <v>1</v>
      </c>
      <c r="T60" s="187">
        <v>2</v>
      </c>
      <c r="U60" s="187">
        <v>1</v>
      </c>
      <c r="V60" s="187">
        <v>0</v>
      </c>
      <c r="W60" s="187">
        <v>1</v>
      </c>
      <c r="X60" s="187">
        <v>0</v>
      </c>
      <c r="Y60" s="187">
        <v>5</v>
      </c>
      <c r="Z60" s="187">
        <v>0</v>
      </c>
      <c r="AA60" s="187">
        <v>1</v>
      </c>
      <c r="AB60" s="66" t="s">
        <v>202</v>
      </c>
      <c r="AC60" s="50" t="s">
        <v>96</v>
      </c>
      <c r="AD60" s="37"/>
      <c r="AE60" s="95"/>
      <c r="AF60" s="37"/>
      <c r="AG60" s="37"/>
      <c r="AH60" s="37"/>
      <c r="AI60" s="37"/>
      <c r="AJ60" s="58"/>
      <c r="AK60" s="37"/>
      <c r="AL60" s="10"/>
    </row>
    <row r="61" spans="1:38" s="8" customFormat="1" ht="69" customHeight="1">
      <c r="A61" s="10"/>
      <c r="B61" s="187">
        <v>0</v>
      </c>
      <c r="C61" s="187">
        <v>2</v>
      </c>
      <c r="D61" s="187">
        <v>9</v>
      </c>
      <c r="E61" s="187">
        <v>0</v>
      </c>
      <c r="F61" s="187">
        <v>7</v>
      </c>
      <c r="G61" s="187">
        <v>0</v>
      </c>
      <c r="H61" s="187">
        <v>2</v>
      </c>
      <c r="I61" s="187">
        <v>1</v>
      </c>
      <c r="J61" s="187">
        <v>2</v>
      </c>
      <c r="K61" s="187">
        <v>1</v>
      </c>
      <c r="L61" s="187">
        <v>0</v>
      </c>
      <c r="M61" s="187">
        <v>1</v>
      </c>
      <c r="N61" s="187">
        <v>5</v>
      </c>
      <c r="O61" s="187">
        <v>3</v>
      </c>
      <c r="P61" s="187">
        <v>0</v>
      </c>
      <c r="Q61" s="187">
        <v>3</v>
      </c>
      <c r="R61" s="187">
        <v>1</v>
      </c>
      <c r="S61" s="187">
        <v>1</v>
      </c>
      <c r="T61" s="187">
        <v>2</v>
      </c>
      <c r="U61" s="187">
        <v>1</v>
      </c>
      <c r="V61" s="187">
        <v>0</v>
      </c>
      <c r="W61" s="187">
        <v>1</v>
      </c>
      <c r="X61" s="187">
        <v>0</v>
      </c>
      <c r="Y61" s="187">
        <v>4</v>
      </c>
      <c r="Z61" s="187">
        <v>0</v>
      </c>
      <c r="AA61" s="187">
        <v>0</v>
      </c>
      <c r="AB61" s="141" t="s">
        <v>261</v>
      </c>
      <c r="AC61" s="131" t="s">
        <v>97</v>
      </c>
      <c r="AD61" s="142">
        <v>9999400</v>
      </c>
      <c r="AE61" s="142">
        <v>10276800</v>
      </c>
      <c r="AF61" s="142">
        <v>10276800</v>
      </c>
      <c r="AG61" s="142">
        <v>10276800</v>
      </c>
      <c r="AH61" s="142">
        <v>9999400</v>
      </c>
      <c r="AI61" s="142">
        <v>9999400</v>
      </c>
      <c r="AJ61" s="143">
        <f>SUM(AD61:AI61)</f>
        <v>60828600</v>
      </c>
      <c r="AK61" s="134">
        <v>2027</v>
      </c>
      <c r="AL61" s="10"/>
    </row>
    <row r="62" spans="1:38" s="8" customFormat="1" ht="69.75" customHeight="1">
      <c r="A62" s="10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>
        <v>1</v>
      </c>
      <c r="T62" s="187">
        <v>2</v>
      </c>
      <c r="U62" s="187">
        <v>1</v>
      </c>
      <c r="V62" s="187">
        <v>0</v>
      </c>
      <c r="W62" s="187">
        <v>1</v>
      </c>
      <c r="X62" s="187">
        <v>0</v>
      </c>
      <c r="Y62" s="187">
        <v>4</v>
      </c>
      <c r="Z62" s="187">
        <v>0</v>
      </c>
      <c r="AA62" s="187">
        <v>1</v>
      </c>
      <c r="AB62" s="82" t="s">
        <v>262</v>
      </c>
      <c r="AC62" s="52" t="s">
        <v>108</v>
      </c>
      <c r="AD62" s="97">
        <v>118</v>
      </c>
      <c r="AE62" s="97">
        <v>118</v>
      </c>
      <c r="AF62" s="97">
        <v>118</v>
      </c>
      <c r="AG62" s="97">
        <v>118</v>
      </c>
      <c r="AH62" s="97">
        <v>118</v>
      </c>
      <c r="AI62" s="97">
        <v>118</v>
      </c>
      <c r="AJ62" s="122">
        <f>SUM(AF62:AI62)</f>
        <v>472</v>
      </c>
      <c r="AK62" s="97">
        <v>2027</v>
      </c>
      <c r="AL62" s="10"/>
    </row>
    <row r="63" spans="1:38" s="8" customFormat="1" ht="78" customHeight="1">
      <c r="A63" s="10"/>
      <c r="B63" s="187">
        <v>0</v>
      </c>
      <c r="C63" s="187">
        <v>2</v>
      </c>
      <c r="D63" s="187">
        <v>9</v>
      </c>
      <c r="E63" s="187">
        <v>0</v>
      </c>
      <c r="F63" s="187">
        <v>7</v>
      </c>
      <c r="G63" s="187">
        <v>0</v>
      </c>
      <c r="H63" s="187">
        <v>2</v>
      </c>
      <c r="I63" s="187">
        <v>1</v>
      </c>
      <c r="J63" s="187">
        <v>2</v>
      </c>
      <c r="K63" s="187">
        <v>1</v>
      </c>
      <c r="L63" s="187">
        <v>0</v>
      </c>
      <c r="M63" s="187">
        <v>1</v>
      </c>
      <c r="N63" s="187" t="s">
        <v>75</v>
      </c>
      <c r="O63" s="187">
        <v>1</v>
      </c>
      <c r="P63" s="187">
        <v>3</v>
      </c>
      <c r="Q63" s="187">
        <v>9</v>
      </c>
      <c r="R63" s="187">
        <v>0</v>
      </c>
      <c r="S63" s="187">
        <v>1</v>
      </c>
      <c r="T63" s="187">
        <v>2</v>
      </c>
      <c r="U63" s="187">
        <v>1</v>
      </c>
      <c r="V63" s="187">
        <v>0</v>
      </c>
      <c r="W63" s="187">
        <v>1</v>
      </c>
      <c r="X63" s="187">
        <v>0</v>
      </c>
      <c r="Y63" s="187">
        <v>5</v>
      </c>
      <c r="Z63" s="187">
        <v>0</v>
      </c>
      <c r="AA63" s="187">
        <v>0</v>
      </c>
      <c r="AB63" s="208" t="s">
        <v>319</v>
      </c>
      <c r="AC63" s="131" t="s">
        <v>97</v>
      </c>
      <c r="AD63" s="142">
        <v>2620.35</v>
      </c>
      <c r="AE63" s="142">
        <v>0</v>
      </c>
      <c r="AF63" s="142">
        <v>0</v>
      </c>
      <c r="AG63" s="142">
        <v>0</v>
      </c>
      <c r="AH63" s="142">
        <v>0</v>
      </c>
      <c r="AI63" s="142">
        <v>0</v>
      </c>
      <c r="AJ63" s="142">
        <f>SUM(AF63:AI63)</f>
        <v>0</v>
      </c>
      <c r="AK63" s="134">
        <v>2022</v>
      </c>
      <c r="AL63" s="10"/>
    </row>
    <row r="64" spans="1:38" s="8" customFormat="1" ht="75">
      <c r="A64" s="10"/>
      <c r="B64" s="187">
        <v>0</v>
      </c>
      <c r="C64" s="187">
        <v>2</v>
      </c>
      <c r="D64" s="187">
        <v>9</v>
      </c>
      <c r="E64" s="187">
        <v>0</v>
      </c>
      <c r="F64" s="187">
        <v>7</v>
      </c>
      <c r="G64" s="187">
        <v>0</v>
      </c>
      <c r="H64" s="187">
        <v>3</v>
      </c>
      <c r="I64" s="187">
        <v>1</v>
      </c>
      <c r="J64" s="187">
        <v>2</v>
      </c>
      <c r="K64" s="187">
        <v>1</v>
      </c>
      <c r="L64" s="187">
        <v>0</v>
      </c>
      <c r="M64" s="187">
        <v>1</v>
      </c>
      <c r="N64" s="187">
        <v>1</v>
      </c>
      <c r="O64" s="187">
        <v>1</v>
      </c>
      <c r="P64" s="187">
        <v>3</v>
      </c>
      <c r="Q64" s="187">
        <v>9</v>
      </c>
      <c r="R64" s="187">
        <v>0</v>
      </c>
      <c r="S64" s="187">
        <v>1</v>
      </c>
      <c r="T64" s="187">
        <v>2</v>
      </c>
      <c r="U64" s="187">
        <v>1</v>
      </c>
      <c r="V64" s="187">
        <v>0</v>
      </c>
      <c r="W64" s="187">
        <v>1</v>
      </c>
      <c r="X64" s="187">
        <v>0</v>
      </c>
      <c r="Y64" s="187">
        <v>6</v>
      </c>
      <c r="Z64" s="187">
        <v>0</v>
      </c>
      <c r="AA64" s="187">
        <v>0</v>
      </c>
      <c r="AB64" s="208" t="s">
        <v>320</v>
      </c>
      <c r="AC64" s="131" t="s">
        <v>97</v>
      </c>
      <c r="AD64" s="142">
        <v>2021.35</v>
      </c>
      <c r="AE64" s="142">
        <v>0</v>
      </c>
      <c r="AF64" s="142">
        <v>0</v>
      </c>
      <c r="AG64" s="142">
        <v>0</v>
      </c>
      <c r="AH64" s="142">
        <v>0</v>
      </c>
      <c r="AI64" s="142">
        <v>0</v>
      </c>
      <c r="AJ64" s="142">
        <f>SUM(AF64:AI64)</f>
        <v>0</v>
      </c>
      <c r="AK64" s="134">
        <v>2022</v>
      </c>
      <c r="AL64" s="10"/>
    </row>
    <row r="65" spans="1:38" s="8" customFormat="1" ht="75">
      <c r="A65" s="10"/>
      <c r="B65" s="187">
        <v>0</v>
      </c>
      <c r="C65" s="187">
        <v>2</v>
      </c>
      <c r="D65" s="187">
        <v>9</v>
      </c>
      <c r="E65" s="187">
        <v>0</v>
      </c>
      <c r="F65" s="187">
        <v>7</v>
      </c>
      <c r="G65" s="187">
        <v>0</v>
      </c>
      <c r="H65" s="187">
        <v>2</v>
      </c>
      <c r="I65" s="187">
        <v>1</v>
      </c>
      <c r="J65" s="187">
        <v>2</v>
      </c>
      <c r="K65" s="187">
        <v>1</v>
      </c>
      <c r="L65" s="187">
        <v>0</v>
      </c>
      <c r="M65" s="187">
        <v>1</v>
      </c>
      <c r="N65" s="187" t="s">
        <v>75</v>
      </c>
      <c r="O65" s="187">
        <v>1</v>
      </c>
      <c r="P65" s="187">
        <v>3</v>
      </c>
      <c r="Q65" s="187">
        <v>9</v>
      </c>
      <c r="R65" s="187">
        <v>0</v>
      </c>
      <c r="S65" s="187">
        <v>1</v>
      </c>
      <c r="T65" s="187">
        <v>2</v>
      </c>
      <c r="U65" s="187">
        <v>1</v>
      </c>
      <c r="V65" s="187">
        <v>0</v>
      </c>
      <c r="W65" s="187">
        <v>1</v>
      </c>
      <c r="X65" s="187">
        <v>0</v>
      </c>
      <c r="Y65" s="187">
        <v>7</v>
      </c>
      <c r="Z65" s="187">
        <v>0</v>
      </c>
      <c r="AA65" s="187">
        <v>0</v>
      </c>
      <c r="AB65" s="208" t="s">
        <v>321</v>
      </c>
      <c r="AC65" s="131" t="s">
        <v>97</v>
      </c>
      <c r="AD65" s="210">
        <v>259414.63</v>
      </c>
      <c r="AE65" s="142">
        <v>0</v>
      </c>
      <c r="AF65" s="142">
        <v>0</v>
      </c>
      <c r="AG65" s="142">
        <v>0</v>
      </c>
      <c r="AH65" s="142">
        <v>0</v>
      </c>
      <c r="AI65" s="142">
        <v>0</v>
      </c>
      <c r="AJ65" s="142">
        <f>SUM(AF65:AI65)</f>
        <v>0</v>
      </c>
      <c r="AK65" s="134">
        <v>2022</v>
      </c>
      <c r="AL65" s="10"/>
    </row>
    <row r="66" spans="1:38" s="8" customFormat="1" ht="75">
      <c r="A66" s="10"/>
      <c r="B66" s="187">
        <v>0</v>
      </c>
      <c r="C66" s="187">
        <v>2</v>
      </c>
      <c r="D66" s="187">
        <v>9</v>
      </c>
      <c r="E66" s="187">
        <v>0</v>
      </c>
      <c r="F66" s="187">
        <v>7</v>
      </c>
      <c r="G66" s="187">
        <v>0</v>
      </c>
      <c r="H66" s="187">
        <v>3</v>
      </c>
      <c r="I66" s="187">
        <v>1</v>
      </c>
      <c r="J66" s="187">
        <v>2</v>
      </c>
      <c r="K66" s="187">
        <v>1</v>
      </c>
      <c r="L66" s="187">
        <v>0</v>
      </c>
      <c r="M66" s="187">
        <v>1</v>
      </c>
      <c r="N66" s="187">
        <v>1</v>
      </c>
      <c r="O66" s="187">
        <v>1</v>
      </c>
      <c r="P66" s="187">
        <v>3</v>
      </c>
      <c r="Q66" s="187">
        <v>9</v>
      </c>
      <c r="R66" s="187">
        <v>0</v>
      </c>
      <c r="S66" s="187">
        <v>1</v>
      </c>
      <c r="T66" s="187">
        <v>2</v>
      </c>
      <c r="U66" s="187">
        <v>1</v>
      </c>
      <c r="V66" s="187">
        <v>0</v>
      </c>
      <c r="W66" s="187">
        <v>1</v>
      </c>
      <c r="X66" s="187">
        <v>0</v>
      </c>
      <c r="Y66" s="187">
        <v>8</v>
      </c>
      <c r="Z66" s="187">
        <v>0</v>
      </c>
      <c r="AA66" s="187">
        <v>0</v>
      </c>
      <c r="AB66" s="208" t="s">
        <v>322</v>
      </c>
      <c r="AC66" s="131" t="s">
        <v>97</v>
      </c>
      <c r="AD66" s="142">
        <v>200114.15</v>
      </c>
      <c r="AE66" s="142">
        <v>0</v>
      </c>
      <c r="AF66" s="142">
        <v>0</v>
      </c>
      <c r="AG66" s="142">
        <v>0</v>
      </c>
      <c r="AH66" s="142">
        <v>0</v>
      </c>
      <c r="AI66" s="142">
        <v>0</v>
      </c>
      <c r="AJ66" s="142">
        <f>SUM(AF66:AI66)</f>
        <v>0</v>
      </c>
      <c r="AK66" s="134">
        <v>2022</v>
      </c>
      <c r="AL66" s="10"/>
    </row>
    <row r="67" spans="1:38" s="8" customFormat="1" ht="119.25" customHeight="1">
      <c r="A67" s="10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7">
        <v>1</v>
      </c>
      <c r="T67" s="187">
        <v>2</v>
      </c>
      <c r="U67" s="187">
        <v>1</v>
      </c>
      <c r="V67" s="187">
        <v>0</v>
      </c>
      <c r="W67" s="187">
        <v>2</v>
      </c>
      <c r="X67" s="187">
        <v>0</v>
      </c>
      <c r="Y67" s="186">
        <v>0</v>
      </c>
      <c r="Z67" s="186">
        <v>0</v>
      </c>
      <c r="AA67" s="186">
        <v>0</v>
      </c>
      <c r="AB67" s="127" t="s">
        <v>188</v>
      </c>
      <c r="AC67" s="128"/>
      <c r="AD67" s="260">
        <f>AD70+AD73+AD76+AD78+AD81+AD83+AD85</f>
        <v>4649742.9</v>
      </c>
      <c r="AE67" s="260">
        <f aca="true" t="shared" si="3" ref="AE67:AJ67">AE70+AE73+AE76+AE78+AE81+AE83+AE85</f>
        <v>3909430.96</v>
      </c>
      <c r="AF67" s="260">
        <f t="shared" si="3"/>
        <v>1308152.96</v>
      </c>
      <c r="AG67" s="260">
        <f t="shared" si="3"/>
        <v>1648608.96</v>
      </c>
      <c r="AH67" s="260">
        <f t="shared" si="3"/>
        <v>1548608.96</v>
      </c>
      <c r="AI67" s="260">
        <f t="shared" si="3"/>
        <v>1548608.96</v>
      </c>
      <c r="AJ67" s="260">
        <f t="shared" si="3"/>
        <v>14613153.700000001</v>
      </c>
      <c r="AK67" s="129">
        <v>2027</v>
      </c>
      <c r="AL67" s="10"/>
    </row>
    <row r="68" spans="1:38" s="8" customFormat="1" ht="80.25" customHeight="1">
      <c r="A68" s="10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7">
        <v>1</v>
      </c>
      <c r="T68" s="187">
        <v>2</v>
      </c>
      <c r="U68" s="187">
        <v>1</v>
      </c>
      <c r="V68" s="187">
        <v>0</v>
      </c>
      <c r="W68" s="187">
        <v>2</v>
      </c>
      <c r="X68" s="187">
        <v>0</v>
      </c>
      <c r="Y68" s="186">
        <v>0</v>
      </c>
      <c r="Z68" s="186">
        <v>0</v>
      </c>
      <c r="AA68" s="186">
        <v>1</v>
      </c>
      <c r="AB68" s="80" t="s">
        <v>204</v>
      </c>
      <c r="AC68" s="50" t="s">
        <v>95</v>
      </c>
      <c r="AD68" s="37">
        <v>100</v>
      </c>
      <c r="AE68" s="37">
        <v>100</v>
      </c>
      <c r="AF68" s="37">
        <v>100</v>
      </c>
      <c r="AG68" s="37">
        <v>100</v>
      </c>
      <c r="AH68" s="37">
        <v>100</v>
      </c>
      <c r="AI68" s="37">
        <v>100</v>
      </c>
      <c r="AJ68" s="58">
        <v>100</v>
      </c>
      <c r="AK68" s="37">
        <v>2027</v>
      </c>
      <c r="AL68" s="10"/>
    </row>
    <row r="69" spans="1:38" s="8" customFormat="1" ht="49.5" customHeight="1">
      <c r="A69" s="10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7">
        <v>1</v>
      </c>
      <c r="T69" s="187">
        <v>2</v>
      </c>
      <c r="U69" s="187">
        <v>1</v>
      </c>
      <c r="V69" s="187">
        <v>0</v>
      </c>
      <c r="W69" s="187">
        <v>2</v>
      </c>
      <c r="X69" s="187">
        <v>0</v>
      </c>
      <c r="Y69" s="186">
        <v>0</v>
      </c>
      <c r="Z69" s="186">
        <v>0</v>
      </c>
      <c r="AA69" s="186">
        <v>2</v>
      </c>
      <c r="AB69" s="80" t="s">
        <v>205</v>
      </c>
      <c r="AC69" s="50" t="s">
        <v>95</v>
      </c>
      <c r="AD69" s="37">
        <v>100</v>
      </c>
      <c r="AE69" s="37">
        <v>100</v>
      </c>
      <c r="AF69" s="37">
        <v>100</v>
      </c>
      <c r="AG69" s="37">
        <v>100</v>
      </c>
      <c r="AH69" s="37">
        <v>100</v>
      </c>
      <c r="AI69" s="37">
        <v>100</v>
      </c>
      <c r="AJ69" s="58">
        <v>100</v>
      </c>
      <c r="AK69" s="37">
        <v>2027</v>
      </c>
      <c r="AL69" s="10"/>
    </row>
    <row r="70" spans="1:38" s="8" customFormat="1" ht="168.75" customHeight="1">
      <c r="A70" s="10"/>
      <c r="B70" s="186">
        <v>0</v>
      </c>
      <c r="C70" s="186">
        <v>2</v>
      </c>
      <c r="D70" s="186">
        <v>9</v>
      </c>
      <c r="E70" s="186">
        <v>0</v>
      </c>
      <c r="F70" s="186">
        <v>7</v>
      </c>
      <c r="G70" s="186">
        <v>0</v>
      </c>
      <c r="H70" s="186">
        <v>2</v>
      </c>
      <c r="I70" s="186">
        <v>1</v>
      </c>
      <c r="J70" s="186">
        <v>2</v>
      </c>
      <c r="K70" s="186">
        <v>1</v>
      </c>
      <c r="L70" s="186">
        <v>0</v>
      </c>
      <c r="M70" s="186">
        <v>2</v>
      </c>
      <c r="N70" s="186">
        <v>2</v>
      </c>
      <c r="O70" s="186">
        <v>0</v>
      </c>
      <c r="P70" s="186">
        <v>0</v>
      </c>
      <c r="Q70" s="186">
        <v>4</v>
      </c>
      <c r="R70" s="186" t="s">
        <v>74</v>
      </c>
      <c r="S70" s="186">
        <v>1</v>
      </c>
      <c r="T70" s="186">
        <v>2</v>
      </c>
      <c r="U70" s="186">
        <v>1</v>
      </c>
      <c r="V70" s="186">
        <v>0</v>
      </c>
      <c r="W70" s="186">
        <v>2</v>
      </c>
      <c r="X70" s="186">
        <v>0</v>
      </c>
      <c r="Y70" s="186">
        <v>1</v>
      </c>
      <c r="Z70" s="186">
        <v>0</v>
      </c>
      <c r="AA70" s="186">
        <v>0</v>
      </c>
      <c r="AB70" s="141" t="s">
        <v>313</v>
      </c>
      <c r="AC70" s="131" t="s">
        <v>97</v>
      </c>
      <c r="AD70" s="138">
        <f>1678232.81+1032980+305800</f>
        <v>3017012.81</v>
      </c>
      <c r="AE70" s="138">
        <v>2007000</v>
      </c>
      <c r="AF70" s="138">
        <v>59544</v>
      </c>
      <c r="AG70" s="138">
        <v>400000</v>
      </c>
      <c r="AH70" s="138">
        <v>400000</v>
      </c>
      <c r="AI70" s="138">
        <v>400000</v>
      </c>
      <c r="AJ70" s="138">
        <f>SUM(AD70:AI70)</f>
        <v>6283556.8100000005</v>
      </c>
      <c r="AK70" s="136">
        <v>2027</v>
      </c>
      <c r="AL70" s="10"/>
    </row>
    <row r="71" spans="1:38" s="8" customFormat="1" ht="20.25" customHeight="1" hidden="1">
      <c r="A71" s="10"/>
      <c r="B71" s="186">
        <v>0</v>
      </c>
      <c r="C71" s="186">
        <v>2</v>
      </c>
      <c r="D71" s="186">
        <v>9</v>
      </c>
      <c r="E71" s="186">
        <v>0</v>
      </c>
      <c r="F71" s="186">
        <v>7</v>
      </c>
      <c r="G71" s="186">
        <v>0</v>
      </c>
      <c r="H71" s="186">
        <v>2</v>
      </c>
      <c r="I71" s="186">
        <v>1</v>
      </c>
      <c r="J71" s="186">
        <v>2</v>
      </c>
      <c r="K71" s="186">
        <v>1</v>
      </c>
      <c r="L71" s="186"/>
      <c r="M71" s="186"/>
      <c r="N71" s="186">
        <v>2</v>
      </c>
      <c r="O71" s="186">
        <v>0</v>
      </c>
      <c r="P71" s="186">
        <v>1</v>
      </c>
      <c r="Q71" s="186">
        <v>0</v>
      </c>
      <c r="R71" s="186"/>
      <c r="S71" s="186">
        <v>1</v>
      </c>
      <c r="T71" s="186">
        <v>2</v>
      </c>
      <c r="U71" s="186">
        <v>1</v>
      </c>
      <c r="V71" s="186">
        <v>0</v>
      </c>
      <c r="W71" s="186">
        <v>2</v>
      </c>
      <c r="X71" s="186">
        <v>0</v>
      </c>
      <c r="Y71" s="186">
        <v>1</v>
      </c>
      <c r="Z71" s="186">
        <v>0</v>
      </c>
      <c r="AA71" s="186">
        <v>0</v>
      </c>
      <c r="AB71" s="81" t="s">
        <v>6</v>
      </c>
      <c r="AC71" s="72" t="s">
        <v>97</v>
      </c>
      <c r="AD71" s="92"/>
      <c r="AE71" s="92"/>
      <c r="AF71" s="92"/>
      <c r="AG71" s="92"/>
      <c r="AH71" s="92"/>
      <c r="AI71" s="92"/>
      <c r="AJ71" s="92"/>
      <c r="AK71" s="91"/>
      <c r="AL71" s="10"/>
    </row>
    <row r="72" spans="1:38" s="8" customFormat="1" ht="127.5" customHeight="1">
      <c r="A72" s="10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>
        <v>1</v>
      </c>
      <c r="T72" s="186">
        <v>2</v>
      </c>
      <c r="U72" s="186">
        <v>1</v>
      </c>
      <c r="V72" s="186">
        <v>0</v>
      </c>
      <c r="W72" s="186">
        <v>2</v>
      </c>
      <c r="X72" s="186">
        <v>0</v>
      </c>
      <c r="Y72" s="186">
        <v>1</v>
      </c>
      <c r="Z72" s="186">
        <v>0</v>
      </c>
      <c r="AA72" s="186">
        <v>1</v>
      </c>
      <c r="AB72" s="82" t="s">
        <v>109</v>
      </c>
      <c r="AC72" s="52" t="s">
        <v>96</v>
      </c>
      <c r="AD72" s="87">
        <v>8</v>
      </c>
      <c r="AE72" s="87">
        <v>8</v>
      </c>
      <c r="AF72" s="87">
        <v>8</v>
      </c>
      <c r="AG72" s="87">
        <v>8</v>
      </c>
      <c r="AH72" s="87">
        <v>8</v>
      </c>
      <c r="AI72" s="87">
        <v>8</v>
      </c>
      <c r="AJ72" s="122">
        <f>SUM(AD72:AI72)</f>
        <v>48</v>
      </c>
      <c r="AK72" s="87">
        <v>2027</v>
      </c>
      <c r="AL72" s="10"/>
    </row>
    <row r="73" spans="1:38" s="8" customFormat="1" ht="118.5" customHeight="1">
      <c r="A73" s="10"/>
      <c r="B73" s="186">
        <v>0</v>
      </c>
      <c r="C73" s="186">
        <v>2</v>
      </c>
      <c r="D73" s="186">
        <v>9</v>
      </c>
      <c r="E73" s="186">
        <v>0</v>
      </c>
      <c r="F73" s="186">
        <v>7</v>
      </c>
      <c r="G73" s="186">
        <v>0</v>
      </c>
      <c r="H73" s="186">
        <v>3</v>
      </c>
      <c r="I73" s="186">
        <v>1</v>
      </c>
      <c r="J73" s="186">
        <v>2</v>
      </c>
      <c r="K73" s="186">
        <v>1</v>
      </c>
      <c r="L73" s="186">
        <v>0</v>
      </c>
      <c r="M73" s="186">
        <v>2</v>
      </c>
      <c r="N73" s="186">
        <v>2</v>
      </c>
      <c r="O73" s="186">
        <v>0</v>
      </c>
      <c r="P73" s="186">
        <v>0</v>
      </c>
      <c r="Q73" s="186">
        <v>8</v>
      </c>
      <c r="R73" s="186" t="s">
        <v>74</v>
      </c>
      <c r="S73" s="186">
        <v>1</v>
      </c>
      <c r="T73" s="186">
        <v>2</v>
      </c>
      <c r="U73" s="186">
        <v>1</v>
      </c>
      <c r="V73" s="186">
        <v>0</v>
      </c>
      <c r="W73" s="186">
        <v>2</v>
      </c>
      <c r="X73" s="186">
        <v>0</v>
      </c>
      <c r="Y73" s="186">
        <v>2</v>
      </c>
      <c r="Z73" s="186">
        <v>0</v>
      </c>
      <c r="AA73" s="186">
        <v>0</v>
      </c>
      <c r="AB73" s="145" t="s">
        <v>216</v>
      </c>
      <c r="AC73" s="131" t="s">
        <v>97</v>
      </c>
      <c r="AD73" s="138">
        <v>200000</v>
      </c>
      <c r="AE73" s="138">
        <v>300000</v>
      </c>
      <c r="AF73" s="138">
        <v>300000</v>
      </c>
      <c r="AG73" s="138">
        <v>300000</v>
      </c>
      <c r="AH73" s="138">
        <v>200000</v>
      </c>
      <c r="AI73" s="138">
        <v>200000</v>
      </c>
      <c r="AJ73" s="138">
        <f>SUM(AD73:AI73)</f>
        <v>1500000</v>
      </c>
      <c r="AK73" s="136">
        <v>2027</v>
      </c>
      <c r="AL73" s="10"/>
    </row>
    <row r="74" spans="1:38" s="8" customFormat="1" ht="111.75" customHeight="1">
      <c r="A74" s="10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>
        <v>1</v>
      </c>
      <c r="T74" s="186">
        <v>2</v>
      </c>
      <c r="U74" s="186">
        <v>1</v>
      </c>
      <c r="V74" s="186">
        <v>0</v>
      </c>
      <c r="W74" s="186">
        <v>2</v>
      </c>
      <c r="X74" s="186">
        <v>0</v>
      </c>
      <c r="Y74" s="186">
        <v>2</v>
      </c>
      <c r="Z74" s="186">
        <v>0</v>
      </c>
      <c r="AA74" s="186">
        <v>1</v>
      </c>
      <c r="AB74" s="176" t="s">
        <v>110</v>
      </c>
      <c r="AC74" s="52" t="s">
        <v>96</v>
      </c>
      <c r="AD74" s="87">
        <v>2</v>
      </c>
      <c r="AE74" s="87">
        <v>2</v>
      </c>
      <c r="AF74" s="87">
        <v>2</v>
      </c>
      <c r="AG74" s="87">
        <v>2</v>
      </c>
      <c r="AH74" s="87">
        <v>2</v>
      </c>
      <c r="AI74" s="87">
        <v>2</v>
      </c>
      <c r="AJ74" s="122">
        <f>SUM(AD74:AI74)</f>
        <v>12</v>
      </c>
      <c r="AK74" s="87">
        <v>2027</v>
      </c>
      <c r="AL74" s="10"/>
    </row>
    <row r="75" spans="1:38" s="8" customFormat="1" ht="50.25" customHeight="1" hidden="1">
      <c r="A75" s="10" t="e">
        <f>+Z75:AK249</f>
        <v>#VALUE!</v>
      </c>
      <c r="B75" s="186">
        <v>0</v>
      </c>
      <c r="C75" s="186">
        <v>2</v>
      </c>
      <c r="D75" s="186">
        <v>9</v>
      </c>
      <c r="E75" s="186">
        <v>0</v>
      </c>
      <c r="F75" s="186">
        <v>7</v>
      </c>
      <c r="G75" s="186">
        <v>0</v>
      </c>
      <c r="H75" s="186">
        <v>2</v>
      </c>
      <c r="I75" s="186">
        <v>1</v>
      </c>
      <c r="J75" s="186">
        <v>2</v>
      </c>
      <c r="K75" s="186">
        <v>1</v>
      </c>
      <c r="L75" s="186">
        <v>2</v>
      </c>
      <c r="M75" s="186"/>
      <c r="N75" s="186"/>
      <c r="O75" s="186">
        <v>0</v>
      </c>
      <c r="P75" s="186">
        <v>1</v>
      </c>
      <c r="Q75" s="186">
        <v>2</v>
      </c>
      <c r="R75" s="186"/>
      <c r="S75" s="186">
        <v>1</v>
      </c>
      <c r="T75" s="186">
        <v>2</v>
      </c>
      <c r="U75" s="186">
        <v>1</v>
      </c>
      <c r="V75" s="186">
        <v>0</v>
      </c>
      <c r="W75" s="186">
        <v>2</v>
      </c>
      <c r="X75" s="186">
        <v>0</v>
      </c>
      <c r="Y75" s="186">
        <v>3</v>
      </c>
      <c r="Z75" s="186">
        <v>0</v>
      </c>
      <c r="AA75" s="186">
        <v>0</v>
      </c>
      <c r="AB75" s="236" t="s">
        <v>83</v>
      </c>
      <c r="AC75" s="131" t="s">
        <v>97</v>
      </c>
      <c r="AD75" s="137"/>
      <c r="AE75" s="137"/>
      <c r="AF75" s="137"/>
      <c r="AG75" s="137"/>
      <c r="AH75" s="137"/>
      <c r="AI75" s="137"/>
      <c r="AJ75" s="138"/>
      <c r="AK75" s="136"/>
      <c r="AL75" s="10"/>
    </row>
    <row r="76" spans="1:38" s="8" customFormat="1" ht="65.25" customHeight="1">
      <c r="A76" s="10"/>
      <c r="B76" s="186">
        <v>0</v>
      </c>
      <c r="C76" s="186">
        <v>2</v>
      </c>
      <c r="D76" s="186">
        <v>9</v>
      </c>
      <c r="E76" s="186">
        <v>0</v>
      </c>
      <c r="F76" s="186">
        <v>7</v>
      </c>
      <c r="G76" s="186">
        <v>0</v>
      </c>
      <c r="H76" s="186">
        <v>2</v>
      </c>
      <c r="I76" s="186">
        <v>1</v>
      </c>
      <c r="J76" s="186">
        <v>2</v>
      </c>
      <c r="K76" s="186">
        <v>1</v>
      </c>
      <c r="L76" s="186">
        <v>0</v>
      </c>
      <c r="M76" s="186">
        <v>2</v>
      </c>
      <c r="N76" s="186">
        <v>2</v>
      </c>
      <c r="O76" s="186">
        <v>0</v>
      </c>
      <c r="P76" s="186">
        <v>0</v>
      </c>
      <c r="Q76" s="186">
        <v>6</v>
      </c>
      <c r="R76" s="186" t="s">
        <v>74</v>
      </c>
      <c r="S76" s="186">
        <v>1</v>
      </c>
      <c r="T76" s="186">
        <v>2</v>
      </c>
      <c r="U76" s="186">
        <v>1</v>
      </c>
      <c r="V76" s="186">
        <v>0</v>
      </c>
      <c r="W76" s="186">
        <v>2</v>
      </c>
      <c r="X76" s="186">
        <v>0</v>
      </c>
      <c r="Y76" s="186">
        <v>3</v>
      </c>
      <c r="Z76" s="186">
        <v>0</v>
      </c>
      <c r="AA76" s="186">
        <v>0</v>
      </c>
      <c r="AB76" s="237"/>
      <c r="AC76" s="131" t="s">
        <v>97</v>
      </c>
      <c r="AD76" s="137">
        <f>948608.96-119942.2</f>
        <v>828666.76</v>
      </c>
      <c r="AE76" s="137">
        <v>948608.96</v>
      </c>
      <c r="AF76" s="137">
        <v>948608.96</v>
      </c>
      <c r="AG76" s="137">
        <v>948608.96</v>
      </c>
      <c r="AH76" s="137">
        <v>948608.96</v>
      </c>
      <c r="AI76" s="137">
        <v>948608.96</v>
      </c>
      <c r="AJ76" s="138">
        <f>SUM(AD76:AI76)</f>
        <v>5571711.56</v>
      </c>
      <c r="AK76" s="136">
        <v>2027</v>
      </c>
      <c r="AL76" s="10"/>
    </row>
    <row r="77" spans="1:38" s="8" customFormat="1" ht="69" customHeight="1">
      <c r="A77" s="10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>
        <v>1</v>
      </c>
      <c r="T77" s="186">
        <v>2</v>
      </c>
      <c r="U77" s="186">
        <v>1</v>
      </c>
      <c r="V77" s="186">
        <v>0</v>
      </c>
      <c r="W77" s="186">
        <v>2</v>
      </c>
      <c r="X77" s="186">
        <v>0</v>
      </c>
      <c r="Y77" s="186">
        <v>3</v>
      </c>
      <c r="Z77" s="186">
        <v>0</v>
      </c>
      <c r="AA77" s="186">
        <v>1</v>
      </c>
      <c r="AB77" s="77" t="s">
        <v>111</v>
      </c>
      <c r="AC77" s="50" t="s">
        <v>95</v>
      </c>
      <c r="AD77" s="49">
        <v>100</v>
      </c>
      <c r="AE77" s="97">
        <v>100</v>
      </c>
      <c r="AF77" s="51">
        <v>100</v>
      </c>
      <c r="AG77" s="49">
        <v>100</v>
      </c>
      <c r="AH77" s="49">
        <v>100</v>
      </c>
      <c r="AI77" s="49">
        <v>100</v>
      </c>
      <c r="AJ77" s="58">
        <v>100</v>
      </c>
      <c r="AK77" s="49">
        <v>2027</v>
      </c>
      <c r="AL77" s="10"/>
    </row>
    <row r="78" spans="1:38" s="8" customFormat="1" ht="102.75" customHeight="1">
      <c r="A78" s="10"/>
      <c r="B78" s="188">
        <v>0</v>
      </c>
      <c r="C78" s="188">
        <v>2</v>
      </c>
      <c r="D78" s="186">
        <v>9</v>
      </c>
      <c r="E78" s="189">
        <v>0</v>
      </c>
      <c r="F78" s="186">
        <v>7</v>
      </c>
      <c r="G78" s="186">
        <v>0</v>
      </c>
      <c r="H78" s="186">
        <v>2</v>
      </c>
      <c r="I78" s="186">
        <v>1</v>
      </c>
      <c r="J78" s="186">
        <v>2</v>
      </c>
      <c r="K78" s="190">
        <v>1</v>
      </c>
      <c r="L78" s="186">
        <v>0</v>
      </c>
      <c r="M78" s="186">
        <v>2</v>
      </c>
      <c r="N78" s="186" t="s">
        <v>75</v>
      </c>
      <c r="O78" s="186">
        <v>0</v>
      </c>
      <c r="P78" s="186">
        <v>4</v>
      </c>
      <c r="Q78" s="186">
        <v>4</v>
      </c>
      <c r="R78" s="186" t="s">
        <v>74</v>
      </c>
      <c r="S78" s="186">
        <v>1</v>
      </c>
      <c r="T78" s="186">
        <v>2</v>
      </c>
      <c r="U78" s="186">
        <v>1</v>
      </c>
      <c r="V78" s="186">
        <v>0</v>
      </c>
      <c r="W78" s="186">
        <v>2</v>
      </c>
      <c r="X78" s="186">
        <v>0</v>
      </c>
      <c r="Y78" s="186">
        <v>4</v>
      </c>
      <c r="Z78" s="186">
        <v>0</v>
      </c>
      <c r="AA78" s="186">
        <v>0</v>
      </c>
      <c r="AB78" s="141" t="s">
        <v>279</v>
      </c>
      <c r="AC78" s="131" t="s">
        <v>97</v>
      </c>
      <c r="AD78" s="177">
        <f>1348467-305800-34063.33-195565.04-813038.63</f>
        <v>0</v>
      </c>
      <c r="AE78" s="137">
        <v>653822</v>
      </c>
      <c r="AF78" s="177">
        <v>0</v>
      </c>
      <c r="AG78" s="177">
        <v>0</v>
      </c>
      <c r="AH78" s="177">
        <v>0</v>
      </c>
      <c r="AI78" s="177">
        <v>0</v>
      </c>
      <c r="AJ78" s="137">
        <f aca="true" t="shared" si="4" ref="AJ78:AJ86">SUM(AD78:AI78)</f>
        <v>653822</v>
      </c>
      <c r="AK78" s="136">
        <v>2023</v>
      </c>
      <c r="AL78" s="10"/>
    </row>
    <row r="79" spans="1:38" s="8" customFormat="1" ht="102.75" customHeight="1">
      <c r="A79" s="10"/>
      <c r="B79" s="188"/>
      <c r="C79" s="188"/>
      <c r="D79" s="186"/>
      <c r="E79" s="189"/>
      <c r="F79" s="186"/>
      <c r="G79" s="186"/>
      <c r="H79" s="186"/>
      <c r="I79" s="186"/>
      <c r="J79" s="186"/>
      <c r="K79" s="190"/>
      <c r="L79" s="186"/>
      <c r="M79" s="186"/>
      <c r="N79" s="186"/>
      <c r="O79" s="186"/>
      <c r="P79" s="186"/>
      <c r="Q79" s="186"/>
      <c r="R79" s="186"/>
      <c r="S79" s="186">
        <v>1</v>
      </c>
      <c r="T79" s="186">
        <v>2</v>
      </c>
      <c r="U79" s="186">
        <v>1</v>
      </c>
      <c r="V79" s="186">
        <v>0</v>
      </c>
      <c r="W79" s="186">
        <v>2</v>
      </c>
      <c r="X79" s="186">
        <v>0</v>
      </c>
      <c r="Y79" s="186">
        <v>4</v>
      </c>
      <c r="Z79" s="186">
        <v>0</v>
      </c>
      <c r="AA79" s="186">
        <v>1</v>
      </c>
      <c r="AB79" s="82" t="s">
        <v>286</v>
      </c>
      <c r="AC79" s="52" t="s">
        <v>96</v>
      </c>
      <c r="AD79" s="184">
        <v>0</v>
      </c>
      <c r="AE79" s="114">
        <v>1</v>
      </c>
      <c r="AF79" s="184">
        <v>0</v>
      </c>
      <c r="AG79" s="184">
        <v>0</v>
      </c>
      <c r="AH79" s="184">
        <v>0</v>
      </c>
      <c r="AI79" s="184">
        <v>0</v>
      </c>
      <c r="AJ79" s="184">
        <f t="shared" si="4"/>
        <v>1</v>
      </c>
      <c r="AK79" s="87">
        <v>2023</v>
      </c>
      <c r="AL79" s="10"/>
    </row>
    <row r="80" spans="1:38" s="8" customFormat="1" ht="114" customHeight="1">
      <c r="A80" s="10"/>
      <c r="B80" s="188"/>
      <c r="C80" s="188"/>
      <c r="D80" s="186"/>
      <c r="E80" s="189"/>
      <c r="F80" s="186"/>
      <c r="G80" s="186"/>
      <c r="H80" s="186"/>
      <c r="I80" s="186"/>
      <c r="J80" s="186"/>
      <c r="K80" s="190"/>
      <c r="L80" s="186"/>
      <c r="M80" s="186"/>
      <c r="N80" s="186"/>
      <c r="O80" s="186"/>
      <c r="P80" s="186"/>
      <c r="Q80" s="186"/>
      <c r="R80" s="186"/>
      <c r="S80" s="186">
        <v>1</v>
      </c>
      <c r="T80" s="186">
        <v>2</v>
      </c>
      <c r="U80" s="186">
        <v>1</v>
      </c>
      <c r="V80" s="186">
        <v>0</v>
      </c>
      <c r="W80" s="186">
        <v>2</v>
      </c>
      <c r="X80" s="186">
        <v>0</v>
      </c>
      <c r="Y80" s="186">
        <v>4</v>
      </c>
      <c r="Z80" s="186">
        <v>0</v>
      </c>
      <c r="AA80" s="186">
        <v>2</v>
      </c>
      <c r="AB80" s="82" t="s">
        <v>297</v>
      </c>
      <c r="AC80" s="52" t="s">
        <v>95</v>
      </c>
      <c r="AD80" s="179">
        <v>0</v>
      </c>
      <c r="AE80" s="180">
        <v>31.4</v>
      </c>
      <c r="AF80" s="179">
        <v>0</v>
      </c>
      <c r="AG80" s="179">
        <v>0</v>
      </c>
      <c r="AH80" s="179">
        <v>0</v>
      </c>
      <c r="AI80" s="179">
        <v>0</v>
      </c>
      <c r="AJ80" s="179">
        <f t="shared" si="4"/>
        <v>31.4</v>
      </c>
      <c r="AK80" s="87">
        <v>2023</v>
      </c>
      <c r="AL80" s="10"/>
    </row>
    <row r="81" spans="1:38" s="8" customFormat="1" ht="65.25" customHeight="1">
      <c r="A81" s="10"/>
      <c r="B81" s="188">
        <v>0</v>
      </c>
      <c r="C81" s="188">
        <v>2</v>
      </c>
      <c r="D81" s="186">
        <v>9</v>
      </c>
      <c r="E81" s="189">
        <v>0</v>
      </c>
      <c r="F81" s="186">
        <v>7</v>
      </c>
      <c r="G81" s="186">
        <v>0</v>
      </c>
      <c r="H81" s="186">
        <v>2</v>
      </c>
      <c r="I81" s="186">
        <v>1</v>
      </c>
      <c r="J81" s="186">
        <v>2</v>
      </c>
      <c r="K81" s="190">
        <v>1</v>
      </c>
      <c r="L81" s="186">
        <v>0</v>
      </c>
      <c r="M81" s="186">
        <v>2</v>
      </c>
      <c r="N81" s="186">
        <v>1</v>
      </c>
      <c r="O81" s="186">
        <v>8</v>
      </c>
      <c r="P81" s="186">
        <v>0</v>
      </c>
      <c r="Q81" s="186">
        <v>0</v>
      </c>
      <c r="R81" s="186">
        <v>0</v>
      </c>
      <c r="S81" s="186">
        <v>1</v>
      </c>
      <c r="T81" s="186">
        <v>2</v>
      </c>
      <c r="U81" s="186">
        <v>1</v>
      </c>
      <c r="V81" s="186">
        <v>0</v>
      </c>
      <c r="W81" s="186">
        <v>2</v>
      </c>
      <c r="X81" s="186">
        <v>0</v>
      </c>
      <c r="Y81" s="186">
        <v>5</v>
      </c>
      <c r="Z81" s="186">
        <v>0</v>
      </c>
      <c r="AA81" s="186">
        <v>0</v>
      </c>
      <c r="AB81" s="204" t="s">
        <v>309</v>
      </c>
      <c r="AC81" s="131" t="s">
        <v>282</v>
      </c>
      <c r="AD81" s="177">
        <v>270000</v>
      </c>
      <c r="AE81" s="178">
        <v>0</v>
      </c>
      <c r="AF81" s="177">
        <v>0</v>
      </c>
      <c r="AG81" s="177">
        <v>0</v>
      </c>
      <c r="AH81" s="177">
        <v>0</v>
      </c>
      <c r="AI81" s="177">
        <v>0</v>
      </c>
      <c r="AJ81" s="177">
        <f t="shared" si="4"/>
        <v>270000</v>
      </c>
      <c r="AK81" s="136">
        <v>2022</v>
      </c>
      <c r="AL81" s="10"/>
    </row>
    <row r="82" spans="1:38" s="8" customFormat="1" ht="66" customHeight="1">
      <c r="A82" s="10"/>
      <c r="B82" s="188"/>
      <c r="C82" s="188"/>
      <c r="D82" s="186"/>
      <c r="E82" s="189"/>
      <c r="F82" s="186"/>
      <c r="G82" s="186"/>
      <c r="H82" s="186"/>
      <c r="I82" s="186"/>
      <c r="J82" s="186"/>
      <c r="K82" s="190"/>
      <c r="L82" s="186"/>
      <c r="M82" s="186"/>
      <c r="N82" s="186"/>
      <c r="O82" s="186"/>
      <c r="P82" s="186"/>
      <c r="Q82" s="186"/>
      <c r="R82" s="186"/>
      <c r="S82" s="186">
        <v>1</v>
      </c>
      <c r="T82" s="186">
        <v>2</v>
      </c>
      <c r="U82" s="186">
        <v>1</v>
      </c>
      <c r="V82" s="186">
        <v>0</v>
      </c>
      <c r="W82" s="186">
        <v>2</v>
      </c>
      <c r="X82" s="186">
        <v>0</v>
      </c>
      <c r="Y82" s="186">
        <v>5</v>
      </c>
      <c r="Z82" s="186">
        <v>0</v>
      </c>
      <c r="AA82" s="186">
        <v>1</v>
      </c>
      <c r="AB82" s="82" t="s">
        <v>307</v>
      </c>
      <c r="AC82" s="52" t="s">
        <v>96</v>
      </c>
      <c r="AD82" s="184">
        <v>1</v>
      </c>
      <c r="AE82" s="114">
        <v>0</v>
      </c>
      <c r="AF82" s="184">
        <v>0</v>
      </c>
      <c r="AG82" s="184">
        <v>0</v>
      </c>
      <c r="AH82" s="184">
        <v>0</v>
      </c>
      <c r="AI82" s="184">
        <v>0</v>
      </c>
      <c r="AJ82" s="184">
        <f t="shared" si="4"/>
        <v>1</v>
      </c>
      <c r="AK82" s="87">
        <v>2022</v>
      </c>
      <c r="AL82" s="10"/>
    </row>
    <row r="83" spans="1:38" s="8" customFormat="1" ht="66" customHeight="1">
      <c r="A83" s="10"/>
      <c r="B83" s="188">
        <v>0</v>
      </c>
      <c r="C83" s="188">
        <v>2</v>
      </c>
      <c r="D83" s="186">
        <v>9</v>
      </c>
      <c r="E83" s="189">
        <v>0</v>
      </c>
      <c r="F83" s="186">
        <v>7</v>
      </c>
      <c r="G83" s="186">
        <v>0</v>
      </c>
      <c r="H83" s="186">
        <v>2</v>
      </c>
      <c r="I83" s="186">
        <v>1</v>
      </c>
      <c r="J83" s="186">
        <v>2</v>
      </c>
      <c r="K83" s="190">
        <v>1</v>
      </c>
      <c r="L83" s="186">
        <v>0</v>
      </c>
      <c r="M83" s="186">
        <v>2</v>
      </c>
      <c r="N83" s="186" t="s">
        <v>75</v>
      </c>
      <c r="O83" s="186">
        <v>8</v>
      </c>
      <c r="P83" s="186">
        <v>0</v>
      </c>
      <c r="Q83" s="186">
        <v>0</v>
      </c>
      <c r="R83" s="186">
        <v>0</v>
      </c>
      <c r="S83" s="186">
        <v>1</v>
      </c>
      <c r="T83" s="186">
        <v>2</v>
      </c>
      <c r="U83" s="186">
        <v>1</v>
      </c>
      <c r="V83" s="186">
        <v>0</v>
      </c>
      <c r="W83" s="186">
        <v>2</v>
      </c>
      <c r="X83" s="186">
        <v>0</v>
      </c>
      <c r="Y83" s="186">
        <v>6</v>
      </c>
      <c r="Z83" s="186">
        <v>0</v>
      </c>
      <c r="AA83" s="186">
        <v>0</v>
      </c>
      <c r="AB83" s="205" t="s">
        <v>308</v>
      </c>
      <c r="AC83" s="131" t="s">
        <v>282</v>
      </c>
      <c r="AD83" s="177">
        <v>34063.33</v>
      </c>
      <c r="AE83" s="178"/>
      <c r="AF83" s="177"/>
      <c r="AG83" s="177"/>
      <c r="AH83" s="177"/>
      <c r="AI83" s="177"/>
      <c r="AJ83" s="177">
        <f t="shared" si="4"/>
        <v>34063.33</v>
      </c>
      <c r="AK83" s="136">
        <v>2022</v>
      </c>
      <c r="AL83" s="10"/>
    </row>
    <row r="84" spans="1:38" s="8" customFormat="1" ht="66" customHeight="1">
      <c r="A84" s="10"/>
      <c r="B84" s="188"/>
      <c r="C84" s="188"/>
      <c r="D84" s="186"/>
      <c r="E84" s="189"/>
      <c r="F84" s="186"/>
      <c r="G84" s="186"/>
      <c r="H84" s="186"/>
      <c r="I84" s="186"/>
      <c r="J84" s="186"/>
      <c r="K84" s="190"/>
      <c r="L84" s="186"/>
      <c r="M84" s="186"/>
      <c r="N84" s="186"/>
      <c r="O84" s="186"/>
      <c r="P84" s="186"/>
      <c r="Q84" s="186"/>
      <c r="R84" s="186"/>
      <c r="S84" s="186">
        <v>1</v>
      </c>
      <c r="T84" s="186">
        <v>2</v>
      </c>
      <c r="U84" s="186">
        <v>1</v>
      </c>
      <c r="V84" s="186">
        <v>0</v>
      </c>
      <c r="W84" s="186">
        <v>2</v>
      </c>
      <c r="X84" s="186">
        <v>0</v>
      </c>
      <c r="Y84" s="186">
        <v>6</v>
      </c>
      <c r="Z84" s="186">
        <v>0</v>
      </c>
      <c r="AA84" s="186">
        <v>1</v>
      </c>
      <c r="AB84" s="82" t="s">
        <v>310</v>
      </c>
      <c r="AC84" s="52" t="s">
        <v>96</v>
      </c>
      <c r="AD84" s="184">
        <v>1</v>
      </c>
      <c r="AE84" s="114">
        <v>0</v>
      </c>
      <c r="AF84" s="184">
        <v>0</v>
      </c>
      <c r="AG84" s="184">
        <v>0</v>
      </c>
      <c r="AH84" s="184">
        <v>0</v>
      </c>
      <c r="AI84" s="184">
        <v>0</v>
      </c>
      <c r="AJ84" s="184">
        <f t="shared" si="4"/>
        <v>1</v>
      </c>
      <c r="AK84" s="87">
        <v>2022</v>
      </c>
      <c r="AL84" s="10"/>
    </row>
    <row r="85" spans="1:38" s="8" customFormat="1" ht="94.5" customHeight="1">
      <c r="A85" s="10"/>
      <c r="B85" s="188">
        <v>0</v>
      </c>
      <c r="C85" s="188">
        <v>2</v>
      </c>
      <c r="D85" s="186">
        <v>9</v>
      </c>
      <c r="E85" s="189">
        <v>0</v>
      </c>
      <c r="F85" s="186">
        <v>7</v>
      </c>
      <c r="G85" s="186">
        <v>0</v>
      </c>
      <c r="H85" s="186">
        <v>2</v>
      </c>
      <c r="I85" s="186">
        <v>1</v>
      </c>
      <c r="J85" s="186">
        <v>2</v>
      </c>
      <c r="K85" s="190">
        <v>1</v>
      </c>
      <c r="L85" s="186">
        <v>0</v>
      </c>
      <c r="M85" s="186">
        <v>2</v>
      </c>
      <c r="N85" s="186">
        <v>1</v>
      </c>
      <c r="O85" s="186">
        <v>0</v>
      </c>
      <c r="P85" s="186">
        <v>9</v>
      </c>
      <c r="Q85" s="186">
        <v>2</v>
      </c>
      <c r="R85" s="186">
        <v>0</v>
      </c>
      <c r="S85" s="186">
        <v>1</v>
      </c>
      <c r="T85" s="186">
        <v>2</v>
      </c>
      <c r="U85" s="186">
        <v>1</v>
      </c>
      <c r="V85" s="186">
        <v>0</v>
      </c>
      <c r="W85" s="186">
        <v>2</v>
      </c>
      <c r="X85" s="186">
        <v>0</v>
      </c>
      <c r="Y85" s="186">
        <v>7</v>
      </c>
      <c r="Z85" s="186">
        <v>0</v>
      </c>
      <c r="AA85" s="186">
        <v>0</v>
      </c>
      <c r="AB85" s="205" t="s">
        <v>312</v>
      </c>
      <c r="AC85" s="131" t="s">
        <v>282</v>
      </c>
      <c r="AD85" s="177">
        <v>300000</v>
      </c>
      <c r="AE85" s="178">
        <v>0</v>
      </c>
      <c r="AF85" s="177">
        <v>0</v>
      </c>
      <c r="AG85" s="177">
        <v>0</v>
      </c>
      <c r="AH85" s="177">
        <v>0</v>
      </c>
      <c r="AI85" s="177">
        <v>0</v>
      </c>
      <c r="AJ85" s="177">
        <f t="shared" si="4"/>
        <v>300000</v>
      </c>
      <c r="AK85" s="136">
        <v>2022</v>
      </c>
      <c r="AL85" s="10"/>
    </row>
    <row r="86" spans="1:38" s="8" customFormat="1" ht="66" customHeight="1">
      <c r="A86" s="10"/>
      <c r="B86" s="188"/>
      <c r="C86" s="188"/>
      <c r="D86" s="186"/>
      <c r="E86" s="189"/>
      <c r="F86" s="186"/>
      <c r="G86" s="186"/>
      <c r="H86" s="186"/>
      <c r="I86" s="186"/>
      <c r="J86" s="186"/>
      <c r="K86" s="190"/>
      <c r="L86" s="186"/>
      <c r="M86" s="186"/>
      <c r="N86" s="186"/>
      <c r="O86" s="186"/>
      <c r="P86" s="186"/>
      <c r="Q86" s="186"/>
      <c r="R86" s="186"/>
      <c r="S86" s="186">
        <v>1</v>
      </c>
      <c r="T86" s="186">
        <v>2</v>
      </c>
      <c r="U86" s="186">
        <v>1</v>
      </c>
      <c r="V86" s="186">
        <v>0</v>
      </c>
      <c r="W86" s="186">
        <v>2</v>
      </c>
      <c r="X86" s="186">
        <v>0</v>
      </c>
      <c r="Y86" s="186">
        <v>7</v>
      </c>
      <c r="Z86" s="186">
        <v>0</v>
      </c>
      <c r="AA86" s="186">
        <v>1</v>
      </c>
      <c r="AB86" s="82" t="s">
        <v>311</v>
      </c>
      <c r="AC86" s="52" t="s">
        <v>96</v>
      </c>
      <c r="AD86" s="184">
        <v>1</v>
      </c>
      <c r="AE86" s="114">
        <v>0</v>
      </c>
      <c r="AF86" s="184">
        <v>0</v>
      </c>
      <c r="AG86" s="184">
        <v>0</v>
      </c>
      <c r="AH86" s="184">
        <v>0</v>
      </c>
      <c r="AI86" s="184">
        <v>0</v>
      </c>
      <c r="AJ86" s="184">
        <f t="shared" si="4"/>
        <v>1</v>
      </c>
      <c r="AK86" s="87">
        <v>2022</v>
      </c>
      <c r="AL86" s="10"/>
    </row>
    <row r="87" spans="1:38" s="8" customFormat="1" ht="77.25" customHeight="1">
      <c r="A87" s="10"/>
      <c r="B87" s="191"/>
      <c r="C87" s="191"/>
      <c r="D87" s="90"/>
      <c r="E87" s="192"/>
      <c r="F87" s="90"/>
      <c r="G87" s="90"/>
      <c r="H87" s="90"/>
      <c r="I87" s="90"/>
      <c r="J87" s="90"/>
      <c r="K87" s="193"/>
      <c r="L87" s="186"/>
      <c r="M87" s="186"/>
      <c r="N87" s="194"/>
      <c r="O87" s="194"/>
      <c r="P87" s="186"/>
      <c r="Q87" s="186"/>
      <c r="R87" s="186"/>
      <c r="S87" s="186">
        <v>1</v>
      </c>
      <c r="T87" s="186">
        <v>2</v>
      </c>
      <c r="U87" s="186">
        <v>1</v>
      </c>
      <c r="V87" s="186">
        <v>0</v>
      </c>
      <c r="W87" s="186">
        <v>3</v>
      </c>
      <c r="X87" s="186">
        <v>0</v>
      </c>
      <c r="Y87" s="186">
        <v>0</v>
      </c>
      <c r="Z87" s="186">
        <v>0</v>
      </c>
      <c r="AA87" s="186">
        <v>0</v>
      </c>
      <c r="AB87" s="127" t="s">
        <v>100</v>
      </c>
      <c r="AC87" s="128"/>
      <c r="AD87" s="259">
        <f>AD91+AD96+AD98+AD104+AD106+AD108</f>
        <v>31773612.79</v>
      </c>
      <c r="AE87" s="259">
        <f>AE91+AE96+AE98+AE104+AE106+AE108</f>
        <v>31966945.900000002</v>
      </c>
      <c r="AF87" s="259">
        <f>AF91+AF96+AF98+AF104+AF106+AF108</f>
        <v>30751650.900000002</v>
      </c>
      <c r="AG87" s="259">
        <f>AG91+AG96+AG98+AG104+AG106+AG108</f>
        <v>30398528.700000003</v>
      </c>
      <c r="AH87" s="259">
        <f>AH91+AH96+AH98+AH104+AH106+AH108</f>
        <v>31225073.1</v>
      </c>
      <c r="AI87" s="259">
        <f>AI91+AI96+AI98+AI104+AI106+AI108</f>
        <v>31225073.1</v>
      </c>
      <c r="AJ87" s="259">
        <f>SUM(AD87:AI87)</f>
        <v>187340884.49</v>
      </c>
      <c r="AK87" s="121">
        <v>2027</v>
      </c>
      <c r="AL87" s="10"/>
    </row>
    <row r="88" spans="1:38" s="8" customFormat="1" ht="90">
      <c r="A88" s="10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>
        <v>1</v>
      </c>
      <c r="T88" s="186">
        <v>2</v>
      </c>
      <c r="U88" s="186">
        <v>1</v>
      </c>
      <c r="V88" s="186">
        <v>0</v>
      </c>
      <c r="W88" s="186">
        <v>3</v>
      </c>
      <c r="X88" s="186">
        <v>0</v>
      </c>
      <c r="Y88" s="186">
        <v>0</v>
      </c>
      <c r="Z88" s="186">
        <v>0</v>
      </c>
      <c r="AA88" s="186">
        <v>1</v>
      </c>
      <c r="AB88" s="77" t="s">
        <v>101</v>
      </c>
      <c r="AC88" s="36" t="s">
        <v>95</v>
      </c>
      <c r="AD88" s="37">
        <v>100</v>
      </c>
      <c r="AE88" s="37">
        <v>100</v>
      </c>
      <c r="AF88" s="37">
        <v>100</v>
      </c>
      <c r="AG88" s="37">
        <v>100</v>
      </c>
      <c r="AH88" s="37">
        <v>100</v>
      </c>
      <c r="AI88" s="37">
        <v>100</v>
      </c>
      <c r="AJ88" s="37">
        <v>100</v>
      </c>
      <c r="AK88" s="49">
        <v>2027</v>
      </c>
      <c r="AL88" s="10"/>
    </row>
    <row r="89" spans="1:38" s="8" customFormat="1" ht="45">
      <c r="A89" s="10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>
        <v>1</v>
      </c>
      <c r="T89" s="186">
        <v>2</v>
      </c>
      <c r="U89" s="186">
        <v>1</v>
      </c>
      <c r="V89" s="186">
        <v>0</v>
      </c>
      <c r="W89" s="186">
        <v>3</v>
      </c>
      <c r="X89" s="186">
        <v>0</v>
      </c>
      <c r="Y89" s="186">
        <v>0</v>
      </c>
      <c r="Z89" s="186">
        <v>0</v>
      </c>
      <c r="AA89" s="186">
        <v>2</v>
      </c>
      <c r="AB89" s="80" t="s">
        <v>154</v>
      </c>
      <c r="AC89" s="164" t="s">
        <v>96</v>
      </c>
      <c r="AD89" s="97">
        <v>1</v>
      </c>
      <c r="AE89" s="97">
        <v>1</v>
      </c>
      <c r="AF89" s="97">
        <v>1</v>
      </c>
      <c r="AG89" s="97">
        <v>1</v>
      </c>
      <c r="AH89" s="97">
        <v>1</v>
      </c>
      <c r="AI89" s="97">
        <v>1</v>
      </c>
      <c r="AJ89" s="122">
        <f>SUM(AD89:AI89)</f>
        <v>6</v>
      </c>
      <c r="AK89" s="87">
        <v>2027</v>
      </c>
      <c r="AL89" s="10"/>
    </row>
    <row r="90" spans="1:38" s="8" customFormat="1" ht="45">
      <c r="A90" s="10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>
        <v>1</v>
      </c>
      <c r="T90" s="186">
        <v>2</v>
      </c>
      <c r="U90" s="186">
        <v>1</v>
      </c>
      <c r="V90" s="186">
        <v>0</v>
      </c>
      <c r="W90" s="186">
        <v>3</v>
      </c>
      <c r="X90" s="186">
        <v>0</v>
      </c>
      <c r="Y90" s="186">
        <v>0</v>
      </c>
      <c r="Z90" s="186">
        <v>0</v>
      </c>
      <c r="AA90" s="186">
        <v>3</v>
      </c>
      <c r="AB90" s="66" t="s">
        <v>155</v>
      </c>
      <c r="AC90" s="36" t="s">
        <v>96</v>
      </c>
      <c r="AD90" s="37">
        <v>1</v>
      </c>
      <c r="AE90" s="37">
        <v>1</v>
      </c>
      <c r="AF90" s="37">
        <v>1</v>
      </c>
      <c r="AG90" s="37">
        <v>1</v>
      </c>
      <c r="AH90" s="37">
        <v>1</v>
      </c>
      <c r="AI90" s="37">
        <v>1</v>
      </c>
      <c r="AJ90" s="58">
        <f>SUM(AD90:AI90)</f>
        <v>6</v>
      </c>
      <c r="AK90" s="49">
        <v>2027</v>
      </c>
      <c r="AL90" s="10"/>
    </row>
    <row r="91" spans="1:38" s="8" customFormat="1" ht="120" customHeight="1">
      <c r="A91" s="10"/>
      <c r="B91" s="186">
        <f>B91:AE992</f>
        <v>0</v>
      </c>
      <c r="C91" s="186">
        <v>2</v>
      </c>
      <c r="D91" s="186">
        <v>9</v>
      </c>
      <c r="E91" s="186">
        <v>0</v>
      </c>
      <c r="F91" s="186">
        <v>7</v>
      </c>
      <c r="G91" s="186">
        <v>0</v>
      </c>
      <c r="H91" s="186">
        <v>9</v>
      </c>
      <c r="I91" s="186">
        <v>1</v>
      </c>
      <c r="J91" s="186">
        <v>2</v>
      </c>
      <c r="K91" s="186">
        <v>1</v>
      </c>
      <c r="L91" s="186">
        <v>0</v>
      </c>
      <c r="M91" s="186">
        <v>3</v>
      </c>
      <c r="N91" s="186" t="s">
        <v>75</v>
      </c>
      <c r="O91" s="186">
        <v>0</v>
      </c>
      <c r="P91" s="186">
        <v>2</v>
      </c>
      <c r="Q91" s="186">
        <v>5</v>
      </c>
      <c r="R91" s="186" t="s">
        <v>73</v>
      </c>
      <c r="S91" s="186">
        <v>1</v>
      </c>
      <c r="T91" s="186">
        <v>2</v>
      </c>
      <c r="U91" s="186">
        <v>1</v>
      </c>
      <c r="V91" s="186">
        <v>0</v>
      </c>
      <c r="W91" s="186">
        <v>3</v>
      </c>
      <c r="X91" s="186">
        <v>0</v>
      </c>
      <c r="Y91" s="186">
        <v>1</v>
      </c>
      <c r="Z91" s="186">
        <v>0</v>
      </c>
      <c r="AA91" s="186">
        <v>0</v>
      </c>
      <c r="AB91" s="148" t="s">
        <v>218</v>
      </c>
      <c r="AC91" s="131" t="s">
        <v>97</v>
      </c>
      <c r="AD91" s="137">
        <f>14499388.1+13310+25820.69+189756</f>
        <v>14728274.79</v>
      </c>
      <c r="AE91" s="137">
        <v>14499388.1</v>
      </c>
      <c r="AF91" s="137">
        <v>14499388.1</v>
      </c>
      <c r="AG91" s="137">
        <v>14499388.1</v>
      </c>
      <c r="AH91" s="137">
        <v>14499388.1</v>
      </c>
      <c r="AI91" s="137">
        <v>14499388.1</v>
      </c>
      <c r="AJ91" s="137">
        <f>SUM(AD91:AI91)</f>
        <v>87225215.28999999</v>
      </c>
      <c r="AK91" s="136">
        <v>2027</v>
      </c>
      <c r="AL91" s="10"/>
    </row>
    <row r="92" spans="1:38" s="8" customFormat="1" ht="59.25">
      <c r="A92" s="10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>
        <v>1</v>
      </c>
      <c r="T92" s="186">
        <v>2</v>
      </c>
      <c r="U92" s="186">
        <v>1</v>
      </c>
      <c r="V92" s="186">
        <v>0</v>
      </c>
      <c r="W92" s="186">
        <v>3</v>
      </c>
      <c r="X92" s="186">
        <v>0</v>
      </c>
      <c r="Y92" s="186">
        <v>1</v>
      </c>
      <c r="Z92" s="186">
        <v>0</v>
      </c>
      <c r="AA92" s="186">
        <v>1</v>
      </c>
      <c r="AB92" s="66" t="s">
        <v>219</v>
      </c>
      <c r="AC92" s="50" t="s">
        <v>97</v>
      </c>
      <c r="AD92" s="98">
        <f aca="true" t="shared" si="5" ref="AD92:AJ92">AD91/255</f>
        <v>57757.94035294117</v>
      </c>
      <c r="AE92" s="98">
        <f t="shared" si="5"/>
        <v>56860.34549019608</v>
      </c>
      <c r="AF92" s="98">
        <f t="shared" si="5"/>
        <v>56860.34549019608</v>
      </c>
      <c r="AG92" s="98">
        <f t="shared" si="5"/>
        <v>56860.34549019608</v>
      </c>
      <c r="AH92" s="98">
        <f t="shared" si="5"/>
        <v>56860.34549019608</v>
      </c>
      <c r="AI92" s="98">
        <f t="shared" si="5"/>
        <v>56860.34549019608</v>
      </c>
      <c r="AJ92" s="98">
        <f t="shared" si="5"/>
        <v>342059.66780392156</v>
      </c>
      <c r="AK92" s="49">
        <v>2027</v>
      </c>
      <c r="AL92" s="10"/>
    </row>
    <row r="93" spans="1:38" s="8" customFormat="1" ht="89.25">
      <c r="A93" s="10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>
        <v>1</v>
      </c>
      <c r="T93" s="186">
        <v>2</v>
      </c>
      <c r="U93" s="186">
        <v>1</v>
      </c>
      <c r="V93" s="186">
        <v>0</v>
      </c>
      <c r="W93" s="186">
        <v>3</v>
      </c>
      <c r="X93" s="186">
        <v>0</v>
      </c>
      <c r="Y93" s="186">
        <v>1</v>
      </c>
      <c r="Z93" s="186">
        <v>0</v>
      </c>
      <c r="AA93" s="186">
        <v>2</v>
      </c>
      <c r="AB93" s="66" t="s">
        <v>220</v>
      </c>
      <c r="AC93" s="50" t="s">
        <v>95</v>
      </c>
      <c r="AD93" s="99">
        <v>100</v>
      </c>
      <c r="AE93" s="100">
        <v>100</v>
      </c>
      <c r="AF93" s="100">
        <v>100</v>
      </c>
      <c r="AG93" s="99">
        <v>100</v>
      </c>
      <c r="AH93" s="99">
        <v>100</v>
      </c>
      <c r="AI93" s="99">
        <v>100</v>
      </c>
      <c r="AJ93" s="51">
        <v>100</v>
      </c>
      <c r="AK93" s="49">
        <v>2027</v>
      </c>
      <c r="AL93" s="10"/>
    </row>
    <row r="94" spans="1:38" s="8" customFormat="1" ht="124.5" customHeight="1">
      <c r="A94" s="10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>
        <v>1</v>
      </c>
      <c r="T94" s="186">
        <v>2</v>
      </c>
      <c r="U94" s="186">
        <v>1</v>
      </c>
      <c r="V94" s="186">
        <v>0</v>
      </c>
      <c r="W94" s="186">
        <v>3</v>
      </c>
      <c r="X94" s="186">
        <v>0</v>
      </c>
      <c r="Y94" s="186">
        <v>1</v>
      </c>
      <c r="Z94" s="186">
        <v>0</v>
      </c>
      <c r="AA94" s="186">
        <v>3</v>
      </c>
      <c r="AB94" s="66" t="s">
        <v>221</v>
      </c>
      <c r="AC94" s="50" t="s">
        <v>95</v>
      </c>
      <c r="AD94" s="99">
        <v>100</v>
      </c>
      <c r="AE94" s="100">
        <v>100</v>
      </c>
      <c r="AF94" s="100">
        <v>100</v>
      </c>
      <c r="AG94" s="99">
        <v>100</v>
      </c>
      <c r="AH94" s="99">
        <v>100</v>
      </c>
      <c r="AI94" s="99">
        <v>100</v>
      </c>
      <c r="AJ94" s="51">
        <v>100</v>
      </c>
      <c r="AK94" s="49">
        <v>2027</v>
      </c>
      <c r="AL94" s="10"/>
    </row>
    <row r="95" spans="1:38" s="8" customFormat="1" ht="104.25">
      <c r="A95" s="10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>
        <v>1</v>
      </c>
      <c r="T95" s="186">
        <v>2</v>
      </c>
      <c r="U95" s="186">
        <v>1</v>
      </c>
      <c r="V95" s="186">
        <v>0</v>
      </c>
      <c r="W95" s="186">
        <v>3</v>
      </c>
      <c r="X95" s="186">
        <v>0</v>
      </c>
      <c r="Y95" s="186">
        <v>1</v>
      </c>
      <c r="Z95" s="186">
        <v>0</v>
      </c>
      <c r="AA95" s="186">
        <v>4</v>
      </c>
      <c r="AB95" s="66" t="s">
        <v>222</v>
      </c>
      <c r="AC95" s="50" t="s">
        <v>95</v>
      </c>
      <c r="AD95" s="99">
        <v>100</v>
      </c>
      <c r="AE95" s="100">
        <v>100</v>
      </c>
      <c r="AF95" s="100">
        <v>100</v>
      </c>
      <c r="AG95" s="99">
        <v>100</v>
      </c>
      <c r="AH95" s="99">
        <v>100</v>
      </c>
      <c r="AI95" s="99">
        <v>100</v>
      </c>
      <c r="AJ95" s="51">
        <v>100</v>
      </c>
      <c r="AK95" s="49">
        <v>2027</v>
      </c>
      <c r="AL95" s="10"/>
    </row>
    <row r="96" spans="1:38" s="8" customFormat="1" ht="126.75" customHeight="1">
      <c r="A96" s="10"/>
      <c r="B96" s="186">
        <v>0</v>
      </c>
      <c r="C96" s="186">
        <v>2</v>
      </c>
      <c r="D96" s="186">
        <v>9</v>
      </c>
      <c r="E96" s="186">
        <v>0</v>
      </c>
      <c r="F96" s="186">
        <v>7</v>
      </c>
      <c r="G96" s="186">
        <v>0</v>
      </c>
      <c r="H96" s="186">
        <v>9</v>
      </c>
      <c r="I96" s="186">
        <v>1</v>
      </c>
      <c r="J96" s="186">
        <v>2</v>
      </c>
      <c r="K96" s="186">
        <v>1</v>
      </c>
      <c r="L96" s="186">
        <v>0</v>
      </c>
      <c r="M96" s="186">
        <v>3</v>
      </c>
      <c r="N96" s="186">
        <v>1</v>
      </c>
      <c r="O96" s="186">
        <v>0</v>
      </c>
      <c r="P96" s="186">
        <v>2</v>
      </c>
      <c r="Q96" s="186">
        <v>5</v>
      </c>
      <c r="R96" s="186" t="s">
        <v>73</v>
      </c>
      <c r="S96" s="186">
        <v>1</v>
      </c>
      <c r="T96" s="186">
        <v>2</v>
      </c>
      <c r="U96" s="186">
        <v>1</v>
      </c>
      <c r="V96" s="186">
        <v>0</v>
      </c>
      <c r="W96" s="186">
        <v>3</v>
      </c>
      <c r="X96" s="186">
        <v>0</v>
      </c>
      <c r="Y96" s="186">
        <v>2</v>
      </c>
      <c r="Z96" s="186">
        <v>0</v>
      </c>
      <c r="AA96" s="186">
        <v>0</v>
      </c>
      <c r="AB96" s="149" t="s">
        <v>223</v>
      </c>
      <c r="AC96" s="131" t="s">
        <v>97</v>
      </c>
      <c r="AD96" s="137">
        <v>5691900</v>
      </c>
      <c r="AE96" s="137">
        <v>4954300</v>
      </c>
      <c r="AF96" s="137">
        <v>4954300</v>
      </c>
      <c r="AG96" s="137">
        <v>4954300</v>
      </c>
      <c r="AH96" s="137">
        <v>5691900</v>
      </c>
      <c r="AI96" s="137">
        <v>5691900</v>
      </c>
      <c r="AJ96" s="138">
        <f>SUM(AD96:AI96)</f>
        <v>31938600</v>
      </c>
      <c r="AK96" s="136">
        <v>2027</v>
      </c>
      <c r="AL96" s="10"/>
    </row>
    <row r="97" spans="1:38" s="8" customFormat="1" ht="44.25">
      <c r="A97" s="10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>
        <v>1</v>
      </c>
      <c r="T97" s="186">
        <v>2</v>
      </c>
      <c r="U97" s="186">
        <v>1</v>
      </c>
      <c r="V97" s="186">
        <v>0</v>
      </c>
      <c r="W97" s="186">
        <v>3</v>
      </c>
      <c r="X97" s="186">
        <v>0</v>
      </c>
      <c r="Y97" s="186">
        <v>2</v>
      </c>
      <c r="Z97" s="186">
        <v>0</v>
      </c>
      <c r="AA97" s="186">
        <v>1</v>
      </c>
      <c r="AB97" s="66" t="s">
        <v>224</v>
      </c>
      <c r="AC97" s="50" t="s">
        <v>95</v>
      </c>
      <c r="AD97" s="37">
        <v>11.3</v>
      </c>
      <c r="AE97" s="37">
        <v>11.3</v>
      </c>
      <c r="AF97" s="37">
        <v>11.3</v>
      </c>
      <c r="AG97" s="37">
        <v>11.3</v>
      </c>
      <c r="AH97" s="37">
        <v>11.3</v>
      </c>
      <c r="AI97" s="37">
        <v>11.3</v>
      </c>
      <c r="AJ97" s="122">
        <f>SUM(AD97:AI97)</f>
        <v>67.8</v>
      </c>
      <c r="AK97" s="87">
        <v>2027</v>
      </c>
      <c r="AL97" s="10"/>
    </row>
    <row r="98" spans="1:38" s="8" customFormat="1" ht="36" customHeight="1">
      <c r="A98" s="10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>
        <v>1</v>
      </c>
      <c r="T98" s="186">
        <v>2</v>
      </c>
      <c r="U98" s="186">
        <v>1</v>
      </c>
      <c r="V98" s="186">
        <v>0</v>
      </c>
      <c r="W98" s="186">
        <v>3</v>
      </c>
      <c r="X98" s="186">
        <v>0</v>
      </c>
      <c r="Y98" s="186">
        <v>3</v>
      </c>
      <c r="Z98" s="186">
        <v>0</v>
      </c>
      <c r="AA98" s="186">
        <v>0</v>
      </c>
      <c r="AB98" s="145" t="s">
        <v>206</v>
      </c>
      <c r="AC98" s="131"/>
      <c r="AD98" s="134"/>
      <c r="AE98" s="134"/>
      <c r="AF98" s="134"/>
      <c r="AG98" s="134"/>
      <c r="AH98" s="134"/>
      <c r="AI98" s="134"/>
      <c r="AJ98" s="147"/>
      <c r="AK98" s="136"/>
      <c r="AL98" s="10"/>
    </row>
    <row r="99" spans="1:38" s="8" customFormat="1" ht="43.5" customHeight="1">
      <c r="A99" s="10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>
        <v>1</v>
      </c>
      <c r="T99" s="186">
        <v>2</v>
      </c>
      <c r="U99" s="186">
        <v>1</v>
      </c>
      <c r="V99" s="186">
        <v>0</v>
      </c>
      <c r="W99" s="186">
        <v>3</v>
      </c>
      <c r="X99" s="186">
        <v>0</v>
      </c>
      <c r="Y99" s="186">
        <v>3</v>
      </c>
      <c r="Z99" s="186">
        <v>0</v>
      </c>
      <c r="AA99" s="186">
        <v>1</v>
      </c>
      <c r="AB99" s="66" t="s">
        <v>207</v>
      </c>
      <c r="AC99" s="50" t="s">
        <v>96</v>
      </c>
      <c r="AD99" s="37">
        <v>1</v>
      </c>
      <c r="AE99" s="97">
        <v>1</v>
      </c>
      <c r="AF99" s="37">
        <v>1</v>
      </c>
      <c r="AG99" s="37">
        <v>1</v>
      </c>
      <c r="AH99" s="37">
        <v>1</v>
      </c>
      <c r="AI99" s="37">
        <v>1</v>
      </c>
      <c r="AJ99" s="58">
        <f>SUM(AD99:AI99)</f>
        <v>6</v>
      </c>
      <c r="AK99" s="37">
        <v>2027</v>
      </c>
      <c r="AL99" s="10"/>
    </row>
    <row r="100" spans="1:38" s="8" customFormat="1" ht="63" customHeight="1">
      <c r="A100" s="10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>
        <v>1</v>
      </c>
      <c r="T100" s="186">
        <v>2</v>
      </c>
      <c r="U100" s="186">
        <v>1</v>
      </c>
      <c r="V100" s="186">
        <v>0</v>
      </c>
      <c r="W100" s="186">
        <v>4</v>
      </c>
      <c r="X100" s="186">
        <v>0</v>
      </c>
      <c r="Y100" s="186">
        <v>0</v>
      </c>
      <c r="Z100" s="186">
        <v>0</v>
      </c>
      <c r="AA100" s="186">
        <v>0</v>
      </c>
      <c r="AB100" s="127" t="s">
        <v>77</v>
      </c>
      <c r="AC100" s="144"/>
      <c r="AD100" s="260">
        <f>AD104+AD106+AD108</f>
        <v>11353438</v>
      </c>
      <c r="AE100" s="260">
        <f>AE104+AE106+AE108</f>
        <v>12513257.8</v>
      </c>
      <c r="AF100" s="260">
        <f>AF104+AF106+AF108</f>
        <v>11297962.8</v>
      </c>
      <c r="AG100" s="260">
        <f>AG104+AG106+AG108</f>
        <v>10944840.6</v>
      </c>
      <c r="AH100" s="260">
        <f>AH104+AH106+AH108</f>
        <v>11033785</v>
      </c>
      <c r="AI100" s="260">
        <f>AI104+AI106+AI108</f>
        <v>11033785</v>
      </c>
      <c r="AJ100" s="259">
        <f>SUM(AD100:AI100)</f>
        <v>68177069.2</v>
      </c>
      <c r="AK100" s="129">
        <v>2027</v>
      </c>
      <c r="AL100" s="10"/>
    </row>
    <row r="101" spans="1:69" s="8" customFormat="1" ht="30" customHeight="1">
      <c r="A101" s="10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>
        <v>1</v>
      </c>
      <c r="T101" s="186">
        <v>2</v>
      </c>
      <c r="U101" s="186">
        <v>1</v>
      </c>
      <c r="V101" s="186">
        <v>0</v>
      </c>
      <c r="W101" s="186">
        <v>4</v>
      </c>
      <c r="X101" s="186">
        <v>0</v>
      </c>
      <c r="Y101" s="186">
        <v>0</v>
      </c>
      <c r="Z101" s="186">
        <v>0</v>
      </c>
      <c r="AA101" s="186">
        <v>1</v>
      </c>
      <c r="AB101" s="82" t="s">
        <v>156</v>
      </c>
      <c r="AC101" s="164" t="s">
        <v>95</v>
      </c>
      <c r="AD101" s="87">
        <v>79</v>
      </c>
      <c r="AE101" s="87">
        <v>79</v>
      </c>
      <c r="AF101" s="87">
        <v>79</v>
      </c>
      <c r="AG101" s="87">
        <v>79</v>
      </c>
      <c r="AH101" s="87">
        <v>79</v>
      </c>
      <c r="AI101" s="87">
        <v>79</v>
      </c>
      <c r="AJ101" s="87">
        <f>SUM(AD101:AI101)</f>
        <v>474</v>
      </c>
      <c r="AK101" s="97">
        <v>2027</v>
      </c>
      <c r="AL101" s="11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</row>
    <row r="102" spans="1:69" s="8" customFormat="1" ht="43.5" customHeight="1">
      <c r="A102" s="10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86"/>
      <c r="Q102" s="186"/>
      <c r="R102" s="186"/>
      <c r="S102" s="186">
        <v>1</v>
      </c>
      <c r="T102" s="186">
        <v>2</v>
      </c>
      <c r="U102" s="186">
        <v>1</v>
      </c>
      <c r="V102" s="186">
        <v>0</v>
      </c>
      <c r="W102" s="186">
        <v>4</v>
      </c>
      <c r="X102" s="186">
        <v>0</v>
      </c>
      <c r="Y102" s="186">
        <v>0</v>
      </c>
      <c r="Z102" s="186">
        <v>0</v>
      </c>
      <c r="AA102" s="186">
        <v>2</v>
      </c>
      <c r="AB102" s="82" t="s">
        <v>157</v>
      </c>
      <c r="AC102" s="164" t="s">
        <v>96</v>
      </c>
      <c r="AD102" s="87">
        <v>8</v>
      </c>
      <c r="AE102" s="87">
        <v>8</v>
      </c>
      <c r="AF102" s="87">
        <v>8</v>
      </c>
      <c r="AG102" s="87">
        <v>8</v>
      </c>
      <c r="AH102" s="87">
        <v>8</v>
      </c>
      <c r="AI102" s="87">
        <v>8</v>
      </c>
      <c r="AJ102" s="122">
        <f>SUM(AD102:AI102)</f>
        <v>48</v>
      </c>
      <c r="AK102" s="97">
        <v>2027</v>
      </c>
      <c r="AL102" s="11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</row>
    <row r="103" spans="1:70" s="40" customFormat="1" ht="48" customHeight="1">
      <c r="A103" s="251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86"/>
      <c r="Q103" s="186"/>
      <c r="R103" s="186"/>
      <c r="S103" s="186">
        <v>1</v>
      </c>
      <c r="T103" s="186">
        <v>2</v>
      </c>
      <c r="U103" s="186">
        <v>1</v>
      </c>
      <c r="V103" s="186">
        <v>0</v>
      </c>
      <c r="W103" s="186">
        <v>4</v>
      </c>
      <c r="X103" s="186">
        <v>0</v>
      </c>
      <c r="Y103" s="186">
        <v>0</v>
      </c>
      <c r="Z103" s="186">
        <v>0</v>
      </c>
      <c r="AA103" s="186">
        <v>3</v>
      </c>
      <c r="AB103" s="82" t="s">
        <v>158</v>
      </c>
      <c r="AC103" s="164" t="s">
        <v>95</v>
      </c>
      <c r="AD103" s="87">
        <v>62</v>
      </c>
      <c r="AE103" s="87">
        <v>62</v>
      </c>
      <c r="AF103" s="87">
        <v>62</v>
      </c>
      <c r="AG103" s="87">
        <v>62</v>
      </c>
      <c r="AH103" s="87">
        <v>62</v>
      </c>
      <c r="AI103" s="87">
        <v>62</v>
      </c>
      <c r="AJ103" s="87">
        <f>SUM(AD103:AI103)</f>
        <v>372</v>
      </c>
      <c r="AK103" s="97">
        <v>2027</v>
      </c>
      <c r="AL103" s="11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39"/>
    </row>
    <row r="104" spans="1:70" s="40" customFormat="1" ht="49.5" customHeight="1">
      <c r="A104" s="252"/>
      <c r="B104" s="196">
        <v>0</v>
      </c>
      <c r="C104" s="196">
        <v>2</v>
      </c>
      <c r="D104" s="196">
        <v>9</v>
      </c>
      <c r="E104" s="196">
        <v>0</v>
      </c>
      <c r="F104" s="196">
        <v>7</v>
      </c>
      <c r="G104" s="196">
        <v>0</v>
      </c>
      <c r="H104" s="196">
        <v>2</v>
      </c>
      <c r="I104" s="196">
        <v>1</v>
      </c>
      <c r="J104" s="196">
        <v>2</v>
      </c>
      <c r="K104" s="196">
        <v>1</v>
      </c>
      <c r="L104" s="196">
        <v>0</v>
      </c>
      <c r="M104" s="196">
        <v>4</v>
      </c>
      <c r="N104" s="196">
        <v>2</v>
      </c>
      <c r="O104" s="196">
        <v>0</v>
      </c>
      <c r="P104" s="196">
        <v>0</v>
      </c>
      <c r="Q104" s="196">
        <v>9</v>
      </c>
      <c r="R104" s="196" t="s">
        <v>74</v>
      </c>
      <c r="S104" s="186">
        <v>1</v>
      </c>
      <c r="T104" s="186">
        <v>2</v>
      </c>
      <c r="U104" s="186">
        <v>1</v>
      </c>
      <c r="V104" s="186">
        <v>0</v>
      </c>
      <c r="W104" s="186">
        <v>4</v>
      </c>
      <c r="X104" s="186">
        <v>0</v>
      </c>
      <c r="Y104" s="196">
        <v>1</v>
      </c>
      <c r="Z104" s="196">
        <v>0</v>
      </c>
      <c r="AA104" s="196">
        <v>0</v>
      </c>
      <c r="AB104" s="148" t="s">
        <v>263</v>
      </c>
      <c r="AC104" s="150" t="s">
        <v>97</v>
      </c>
      <c r="AD104" s="138">
        <f>328185-20100+470853</f>
        <v>778938</v>
      </c>
      <c r="AE104" s="138">
        <v>1543480</v>
      </c>
      <c r="AF104" s="138">
        <v>328185</v>
      </c>
      <c r="AG104" s="138">
        <v>330285</v>
      </c>
      <c r="AH104" s="138">
        <v>328185</v>
      </c>
      <c r="AI104" s="138">
        <v>328185</v>
      </c>
      <c r="AJ104" s="138">
        <f aca="true" t="shared" si="6" ref="AJ104:AJ109">SUM(AD104:AI104)</f>
        <v>3637258</v>
      </c>
      <c r="AK104" s="136">
        <v>2027</v>
      </c>
      <c r="AL104" s="11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39"/>
    </row>
    <row r="105" spans="1:70" s="40" customFormat="1" ht="59.25" customHeight="1">
      <c r="A105" s="252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86">
        <v>1</v>
      </c>
      <c r="T105" s="186">
        <v>2</v>
      </c>
      <c r="U105" s="186">
        <v>1</v>
      </c>
      <c r="V105" s="186">
        <v>0</v>
      </c>
      <c r="W105" s="186">
        <v>4</v>
      </c>
      <c r="X105" s="186">
        <v>0</v>
      </c>
      <c r="Y105" s="196">
        <v>1</v>
      </c>
      <c r="Z105" s="196">
        <v>0</v>
      </c>
      <c r="AA105" s="196">
        <v>1</v>
      </c>
      <c r="AB105" s="77" t="s">
        <v>299</v>
      </c>
      <c r="AC105" s="50" t="s">
        <v>108</v>
      </c>
      <c r="AD105" s="58">
        <v>127</v>
      </c>
      <c r="AE105" s="58">
        <v>127</v>
      </c>
      <c r="AF105" s="58">
        <v>127</v>
      </c>
      <c r="AG105" s="58">
        <v>127</v>
      </c>
      <c r="AH105" s="58">
        <v>127</v>
      </c>
      <c r="AI105" s="58">
        <v>127</v>
      </c>
      <c r="AJ105" s="58">
        <f t="shared" si="6"/>
        <v>762</v>
      </c>
      <c r="AK105" s="49">
        <v>2027</v>
      </c>
      <c r="AL105" s="11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39"/>
    </row>
    <row r="106" spans="1:38" s="7" customFormat="1" ht="36.75" customHeight="1">
      <c r="A106" s="252"/>
      <c r="B106" s="196">
        <v>0</v>
      </c>
      <c r="C106" s="196">
        <v>2</v>
      </c>
      <c r="D106" s="196">
        <v>9</v>
      </c>
      <c r="E106" s="196">
        <v>0</v>
      </c>
      <c r="F106" s="196">
        <v>7</v>
      </c>
      <c r="G106" s="196">
        <v>0</v>
      </c>
      <c r="H106" s="196">
        <v>2</v>
      </c>
      <c r="I106" s="196">
        <v>1</v>
      </c>
      <c r="J106" s="196">
        <v>2</v>
      </c>
      <c r="K106" s="196">
        <v>1</v>
      </c>
      <c r="L106" s="196">
        <v>0</v>
      </c>
      <c r="M106" s="196">
        <v>4</v>
      </c>
      <c r="N106" s="196">
        <v>2</v>
      </c>
      <c r="O106" s="196">
        <v>0</v>
      </c>
      <c r="P106" s="196">
        <v>1</v>
      </c>
      <c r="Q106" s="196">
        <v>0</v>
      </c>
      <c r="R106" s="196" t="s">
        <v>74</v>
      </c>
      <c r="S106" s="186">
        <v>1</v>
      </c>
      <c r="T106" s="186">
        <v>2</v>
      </c>
      <c r="U106" s="186">
        <v>1</v>
      </c>
      <c r="V106" s="186">
        <v>0</v>
      </c>
      <c r="W106" s="186">
        <v>4</v>
      </c>
      <c r="X106" s="186">
        <v>0</v>
      </c>
      <c r="Y106" s="196">
        <v>2</v>
      </c>
      <c r="Z106" s="196">
        <v>0</v>
      </c>
      <c r="AA106" s="196">
        <v>0</v>
      </c>
      <c r="AB106" s="148" t="s">
        <v>264</v>
      </c>
      <c r="AC106" s="131" t="s">
        <v>97</v>
      </c>
      <c r="AD106" s="137">
        <v>238000</v>
      </c>
      <c r="AE106" s="137">
        <v>238000</v>
      </c>
      <c r="AF106" s="137">
        <v>238000</v>
      </c>
      <c r="AG106" s="137">
        <v>238000</v>
      </c>
      <c r="AH106" s="137">
        <v>238000</v>
      </c>
      <c r="AI106" s="137">
        <v>238000</v>
      </c>
      <c r="AJ106" s="138">
        <f t="shared" si="6"/>
        <v>1428000</v>
      </c>
      <c r="AK106" s="136">
        <v>2027</v>
      </c>
      <c r="AL106" s="11"/>
    </row>
    <row r="107" spans="1:37" s="35" customFormat="1" ht="65.25" customHeight="1">
      <c r="A107" s="252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86">
        <v>1</v>
      </c>
      <c r="T107" s="186">
        <v>2</v>
      </c>
      <c r="U107" s="186">
        <v>1</v>
      </c>
      <c r="V107" s="186">
        <v>0</v>
      </c>
      <c r="W107" s="186">
        <v>4</v>
      </c>
      <c r="X107" s="186">
        <v>0</v>
      </c>
      <c r="Y107" s="196">
        <v>2</v>
      </c>
      <c r="Z107" s="196">
        <v>0</v>
      </c>
      <c r="AA107" s="196">
        <v>1</v>
      </c>
      <c r="AB107" s="77" t="s">
        <v>300</v>
      </c>
      <c r="AC107" s="50" t="s">
        <v>96</v>
      </c>
      <c r="AD107" s="101">
        <v>1</v>
      </c>
      <c r="AE107" s="95">
        <v>1</v>
      </c>
      <c r="AF107" s="101">
        <v>1</v>
      </c>
      <c r="AG107" s="101">
        <v>1</v>
      </c>
      <c r="AH107" s="101">
        <v>1</v>
      </c>
      <c r="AI107" s="101">
        <v>1</v>
      </c>
      <c r="AJ107" s="102">
        <f t="shared" si="6"/>
        <v>6</v>
      </c>
      <c r="AK107" s="49">
        <v>2027</v>
      </c>
    </row>
    <row r="108" spans="1:37" s="35" customFormat="1" ht="47.25" customHeight="1">
      <c r="A108" s="252"/>
      <c r="B108" s="187">
        <v>0</v>
      </c>
      <c r="C108" s="187">
        <v>2</v>
      </c>
      <c r="D108" s="187">
        <v>9</v>
      </c>
      <c r="E108" s="187">
        <v>0</v>
      </c>
      <c r="F108" s="187">
        <v>7</v>
      </c>
      <c r="G108" s="187">
        <v>0</v>
      </c>
      <c r="H108" s="187">
        <v>2</v>
      </c>
      <c r="I108" s="187">
        <v>1</v>
      </c>
      <c r="J108" s="187">
        <v>2</v>
      </c>
      <c r="K108" s="187">
        <v>1</v>
      </c>
      <c r="L108" s="187">
        <v>0</v>
      </c>
      <c r="M108" s="187">
        <v>4</v>
      </c>
      <c r="N108" s="187" t="s">
        <v>258</v>
      </c>
      <c r="O108" s="187">
        <v>3</v>
      </c>
      <c r="P108" s="187">
        <v>0</v>
      </c>
      <c r="Q108" s="187">
        <v>4</v>
      </c>
      <c r="R108" s="187" t="s">
        <v>74</v>
      </c>
      <c r="S108" s="187">
        <v>1</v>
      </c>
      <c r="T108" s="187">
        <v>2</v>
      </c>
      <c r="U108" s="187">
        <v>1</v>
      </c>
      <c r="V108" s="187">
        <v>0</v>
      </c>
      <c r="W108" s="187">
        <v>4</v>
      </c>
      <c r="X108" s="187">
        <v>0</v>
      </c>
      <c r="Y108" s="187">
        <v>3</v>
      </c>
      <c r="Z108" s="187">
        <v>0</v>
      </c>
      <c r="AA108" s="187">
        <v>0</v>
      </c>
      <c r="AB108" s="141" t="s">
        <v>265</v>
      </c>
      <c r="AC108" s="131" t="s">
        <v>97</v>
      </c>
      <c r="AD108" s="142">
        <f>10135000+201500</f>
        <v>10336500</v>
      </c>
      <c r="AE108" s="142">
        <v>10731777.8</v>
      </c>
      <c r="AF108" s="142">
        <v>10731777.8</v>
      </c>
      <c r="AG108" s="142">
        <v>10376555.6</v>
      </c>
      <c r="AH108" s="142">
        <v>10467600</v>
      </c>
      <c r="AI108" s="142">
        <v>10467600</v>
      </c>
      <c r="AJ108" s="143">
        <f t="shared" si="6"/>
        <v>63111811.2</v>
      </c>
      <c r="AK108" s="134">
        <v>2027</v>
      </c>
    </row>
    <row r="109" spans="1:37" s="35" customFormat="1" ht="66.75" customHeight="1">
      <c r="A109" s="252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87">
        <v>1</v>
      </c>
      <c r="T109" s="187">
        <v>2</v>
      </c>
      <c r="U109" s="187">
        <v>1</v>
      </c>
      <c r="V109" s="187">
        <v>0</v>
      </c>
      <c r="W109" s="187">
        <v>4</v>
      </c>
      <c r="X109" s="187">
        <v>0</v>
      </c>
      <c r="Y109" s="187">
        <v>3</v>
      </c>
      <c r="Z109" s="187">
        <v>0</v>
      </c>
      <c r="AA109" s="187">
        <v>1</v>
      </c>
      <c r="AB109" s="82" t="s">
        <v>301</v>
      </c>
      <c r="AC109" s="52" t="s">
        <v>108</v>
      </c>
      <c r="AD109" s="95">
        <v>849</v>
      </c>
      <c r="AE109" s="95">
        <v>849</v>
      </c>
      <c r="AF109" s="95">
        <v>849</v>
      </c>
      <c r="AG109" s="95">
        <v>849</v>
      </c>
      <c r="AH109" s="95">
        <v>849</v>
      </c>
      <c r="AI109" s="95">
        <v>849</v>
      </c>
      <c r="AJ109" s="122">
        <f t="shared" si="6"/>
        <v>5094</v>
      </c>
      <c r="AK109" s="97">
        <v>2027</v>
      </c>
    </row>
    <row r="110" spans="1:37" s="35" customFormat="1" ht="64.5" customHeight="1">
      <c r="A110" s="252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86"/>
      <c r="Q110" s="186"/>
      <c r="R110" s="186"/>
      <c r="S110" s="186">
        <v>1</v>
      </c>
      <c r="T110" s="186">
        <v>2</v>
      </c>
      <c r="U110" s="186">
        <v>1</v>
      </c>
      <c r="V110" s="186">
        <v>0</v>
      </c>
      <c r="W110" s="186">
        <v>5</v>
      </c>
      <c r="X110" s="186">
        <v>0</v>
      </c>
      <c r="Y110" s="186">
        <v>0</v>
      </c>
      <c r="Z110" s="186">
        <v>0</v>
      </c>
      <c r="AA110" s="186">
        <v>0</v>
      </c>
      <c r="AB110" s="127" t="s">
        <v>84</v>
      </c>
      <c r="AC110" s="144"/>
      <c r="AD110" s="260">
        <f>AD119+AD124+AD126+AD127+AD129</f>
        <v>456366.12</v>
      </c>
      <c r="AE110" s="260">
        <f>AE119+AE124+AE126+AE127+AE129</f>
        <v>463857.12</v>
      </c>
      <c r="AF110" s="260">
        <f>AF119+AF124+AF126+AF127+AF129</f>
        <v>427857.12</v>
      </c>
      <c r="AG110" s="260">
        <f>AG119+AG124+AG126+AG127+AG129</f>
        <v>427857.12</v>
      </c>
      <c r="AH110" s="260">
        <f>AH119+AH124+AH126+AH127+AH129</f>
        <v>424850.67</v>
      </c>
      <c r="AI110" s="260">
        <f>AI119+AI124+AI126+AI127+AI129</f>
        <v>424850.67</v>
      </c>
      <c r="AJ110" s="259">
        <f>SUM(AD110:AI110)</f>
        <v>2625638.82</v>
      </c>
      <c r="AK110" s="129">
        <v>2027</v>
      </c>
    </row>
    <row r="111" spans="1:37" s="35" customFormat="1" ht="49.5" customHeight="1">
      <c r="A111" s="252"/>
      <c r="B111" s="196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86"/>
      <c r="Q111" s="186"/>
      <c r="R111" s="186"/>
      <c r="S111" s="186">
        <v>1</v>
      </c>
      <c r="T111" s="186">
        <v>2</v>
      </c>
      <c r="U111" s="186">
        <v>1</v>
      </c>
      <c r="V111" s="186">
        <v>0</v>
      </c>
      <c r="W111" s="186">
        <v>5</v>
      </c>
      <c r="X111" s="186">
        <v>0</v>
      </c>
      <c r="Y111" s="186">
        <v>0</v>
      </c>
      <c r="Z111" s="186">
        <v>0</v>
      </c>
      <c r="AA111" s="186">
        <v>1</v>
      </c>
      <c r="AB111" s="77" t="s">
        <v>208</v>
      </c>
      <c r="AC111" s="50" t="s">
        <v>95</v>
      </c>
      <c r="AD111" s="37">
        <v>100</v>
      </c>
      <c r="AE111" s="37">
        <v>100</v>
      </c>
      <c r="AF111" s="37">
        <v>100</v>
      </c>
      <c r="AG111" s="37">
        <v>100</v>
      </c>
      <c r="AH111" s="37">
        <v>100</v>
      </c>
      <c r="AI111" s="37">
        <v>100</v>
      </c>
      <c r="AJ111" s="58">
        <v>100</v>
      </c>
      <c r="AK111" s="37">
        <v>2027</v>
      </c>
    </row>
    <row r="112" spans="1:37" s="35" customFormat="1" ht="60">
      <c r="A112" s="252"/>
      <c r="B112" s="196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86"/>
      <c r="Q112" s="186"/>
      <c r="R112" s="186"/>
      <c r="S112" s="186">
        <v>1</v>
      </c>
      <c r="T112" s="186">
        <v>2</v>
      </c>
      <c r="U112" s="186">
        <v>1</v>
      </c>
      <c r="V112" s="186">
        <v>0</v>
      </c>
      <c r="W112" s="186">
        <v>5</v>
      </c>
      <c r="X112" s="186">
        <v>0</v>
      </c>
      <c r="Y112" s="186">
        <v>0</v>
      </c>
      <c r="Z112" s="186">
        <v>0</v>
      </c>
      <c r="AA112" s="186">
        <v>2</v>
      </c>
      <c r="AB112" s="77" t="s">
        <v>209</v>
      </c>
      <c r="AC112" s="50" t="s">
        <v>95</v>
      </c>
      <c r="AD112" s="37">
        <v>100</v>
      </c>
      <c r="AE112" s="37">
        <v>100</v>
      </c>
      <c r="AF112" s="37">
        <v>100</v>
      </c>
      <c r="AG112" s="37">
        <v>100</v>
      </c>
      <c r="AH112" s="37">
        <v>100</v>
      </c>
      <c r="AI112" s="37">
        <v>100</v>
      </c>
      <c r="AJ112" s="58">
        <v>100</v>
      </c>
      <c r="AK112" s="37">
        <v>2027</v>
      </c>
    </row>
    <row r="113" spans="1:37" s="35" customFormat="1" ht="45">
      <c r="A113" s="252"/>
      <c r="B113" s="196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86"/>
      <c r="Q113" s="186"/>
      <c r="R113" s="186"/>
      <c r="S113" s="186">
        <v>1</v>
      </c>
      <c r="T113" s="186">
        <v>2</v>
      </c>
      <c r="U113" s="186">
        <v>1</v>
      </c>
      <c r="V113" s="186">
        <v>0</v>
      </c>
      <c r="W113" s="186">
        <v>5</v>
      </c>
      <c r="X113" s="186">
        <v>0</v>
      </c>
      <c r="Y113" s="186">
        <v>0</v>
      </c>
      <c r="Z113" s="186">
        <v>0</v>
      </c>
      <c r="AA113" s="186">
        <v>3</v>
      </c>
      <c r="AB113" s="77" t="s">
        <v>210</v>
      </c>
      <c r="AC113" s="50" t="s">
        <v>95</v>
      </c>
      <c r="AD113" s="37">
        <v>100</v>
      </c>
      <c r="AE113" s="37">
        <v>100</v>
      </c>
      <c r="AF113" s="37">
        <v>100</v>
      </c>
      <c r="AG113" s="37">
        <v>100</v>
      </c>
      <c r="AH113" s="37">
        <v>100</v>
      </c>
      <c r="AI113" s="37">
        <v>100</v>
      </c>
      <c r="AJ113" s="37">
        <v>100</v>
      </c>
      <c r="AK113" s="37">
        <v>2027</v>
      </c>
    </row>
    <row r="114" spans="1:37" s="35" customFormat="1" ht="45">
      <c r="A114" s="252"/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86"/>
      <c r="Q114" s="186"/>
      <c r="R114" s="186"/>
      <c r="S114" s="186">
        <v>1</v>
      </c>
      <c r="T114" s="186">
        <v>2</v>
      </c>
      <c r="U114" s="186">
        <v>1</v>
      </c>
      <c r="V114" s="186">
        <v>0</v>
      </c>
      <c r="W114" s="186">
        <v>5</v>
      </c>
      <c r="X114" s="186">
        <v>0</v>
      </c>
      <c r="Y114" s="186">
        <v>0</v>
      </c>
      <c r="Z114" s="186">
        <v>0</v>
      </c>
      <c r="AA114" s="186">
        <v>4</v>
      </c>
      <c r="AB114" s="77" t="s">
        <v>211</v>
      </c>
      <c r="AC114" s="50" t="s">
        <v>95</v>
      </c>
      <c r="AD114" s="37">
        <v>50</v>
      </c>
      <c r="AE114" s="37">
        <v>50</v>
      </c>
      <c r="AF114" s="37">
        <v>50</v>
      </c>
      <c r="AG114" s="37">
        <v>50</v>
      </c>
      <c r="AH114" s="37">
        <v>50</v>
      </c>
      <c r="AI114" s="37">
        <v>50</v>
      </c>
      <c r="AJ114" s="37">
        <v>50</v>
      </c>
      <c r="AK114" s="37">
        <v>2027</v>
      </c>
    </row>
    <row r="115" spans="1:37" s="35" customFormat="1" ht="45">
      <c r="A115" s="252"/>
      <c r="B115" s="196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86"/>
      <c r="Q115" s="186"/>
      <c r="R115" s="186"/>
      <c r="S115" s="186">
        <v>1</v>
      </c>
      <c r="T115" s="186">
        <v>2</v>
      </c>
      <c r="U115" s="186">
        <v>1</v>
      </c>
      <c r="V115" s="186">
        <v>0</v>
      </c>
      <c r="W115" s="186">
        <v>5</v>
      </c>
      <c r="X115" s="186">
        <v>0</v>
      </c>
      <c r="Y115" s="186">
        <v>0</v>
      </c>
      <c r="Z115" s="186">
        <v>0</v>
      </c>
      <c r="AA115" s="186">
        <v>5</v>
      </c>
      <c r="AB115" s="77" t="s">
        <v>7</v>
      </c>
      <c r="AC115" s="50" t="s">
        <v>95</v>
      </c>
      <c r="AD115" s="37">
        <v>50</v>
      </c>
      <c r="AE115" s="37">
        <v>50</v>
      </c>
      <c r="AF115" s="37">
        <v>50</v>
      </c>
      <c r="AG115" s="37">
        <v>50</v>
      </c>
      <c r="AH115" s="37">
        <v>50</v>
      </c>
      <c r="AI115" s="37">
        <v>50</v>
      </c>
      <c r="AJ115" s="37">
        <v>50</v>
      </c>
      <c r="AK115" s="37">
        <v>2027</v>
      </c>
    </row>
    <row r="116" spans="1:37" s="35" customFormat="1" ht="45">
      <c r="A116" s="252"/>
      <c r="B116" s="196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86"/>
      <c r="Q116" s="186"/>
      <c r="R116" s="186"/>
      <c r="S116" s="186">
        <v>1</v>
      </c>
      <c r="T116" s="186">
        <v>2</v>
      </c>
      <c r="U116" s="186">
        <v>1</v>
      </c>
      <c r="V116" s="186">
        <v>0</v>
      </c>
      <c r="W116" s="186">
        <v>5</v>
      </c>
      <c r="X116" s="186">
        <v>0</v>
      </c>
      <c r="Y116" s="186">
        <v>0</v>
      </c>
      <c r="Z116" s="186">
        <v>0</v>
      </c>
      <c r="AA116" s="186">
        <v>6</v>
      </c>
      <c r="AB116" s="77" t="s">
        <v>8</v>
      </c>
      <c r="AC116" s="50" t="s">
        <v>108</v>
      </c>
      <c r="AD116" s="37">
        <v>8</v>
      </c>
      <c r="AE116" s="37">
        <v>8</v>
      </c>
      <c r="AF116" s="37">
        <v>8</v>
      </c>
      <c r="AG116" s="37">
        <v>8</v>
      </c>
      <c r="AH116" s="37">
        <v>8</v>
      </c>
      <c r="AI116" s="37">
        <v>8</v>
      </c>
      <c r="AJ116" s="58">
        <f>SUM(AD116:AI116)</f>
        <v>48</v>
      </c>
      <c r="AK116" s="37">
        <v>2027</v>
      </c>
    </row>
    <row r="117" spans="1:37" s="35" customFormat="1" ht="59.25">
      <c r="A117" s="252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>
        <v>1</v>
      </c>
      <c r="T117" s="186">
        <v>2</v>
      </c>
      <c r="U117" s="186">
        <v>1</v>
      </c>
      <c r="V117" s="186">
        <v>0</v>
      </c>
      <c r="W117" s="186">
        <v>5</v>
      </c>
      <c r="X117" s="186">
        <v>0</v>
      </c>
      <c r="Y117" s="186">
        <v>1</v>
      </c>
      <c r="Z117" s="186">
        <v>0</v>
      </c>
      <c r="AA117" s="186">
        <v>0</v>
      </c>
      <c r="AB117" s="141" t="s">
        <v>212</v>
      </c>
      <c r="AC117" s="151"/>
      <c r="AD117" s="152" t="s">
        <v>5</v>
      </c>
      <c r="AE117" s="146" t="s">
        <v>5</v>
      </c>
      <c r="AF117" s="146" t="s">
        <v>5</v>
      </c>
      <c r="AG117" s="146" t="s">
        <v>5</v>
      </c>
      <c r="AH117" s="146" t="s">
        <v>5</v>
      </c>
      <c r="AI117" s="146" t="s">
        <v>5</v>
      </c>
      <c r="AJ117" s="139" t="s">
        <v>5</v>
      </c>
      <c r="AK117" s="136" t="s">
        <v>5</v>
      </c>
    </row>
    <row r="118" spans="1:37" s="35" customFormat="1" ht="48.75" customHeight="1">
      <c r="A118" s="252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>
        <v>1</v>
      </c>
      <c r="T118" s="186">
        <v>2</v>
      </c>
      <c r="U118" s="186">
        <v>1</v>
      </c>
      <c r="V118" s="186">
        <v>0</v>
      </c>
      <c r="W118" s="186">
        <v>5</v>
      </c>
      <c r="X118" s="186">
        <v>0</v>
      </c>
      <c r="Y118" s="186">
        <v>1</v>
      </c>
      <c r="Z118" s="186">
        <v>0</v>
      </c>
      <c r="AA118" s="186">
        <v>1</v>
      </c>
      <c r="AB118" s="70" t="s">
        <v>235</v>
      </c>
      <c r="AC118" s="69" t="s">
        <v>96</v>
      </c>
      <c r="AD118" s="104">
        <v>27</v>
      </c>
      <c r="AE118" s="105">
        <v>27</v>
      </c>
      <c r="AF118" s="105">
        <v>27</v>
      </c>
      <c r="AG118" s="105" t="s">
        <v>230</v>
      </c>
      <c r="AH118" s="105">
        <v>27</v>
      </c>
      <c r="AI118" s="105">
        <v>27</v>
      </c>
      <c r="AJ118" s="106" t="s">
        <v>233</v>
      </c>
      <c r="AK118" s="49">
        <v>2027</v>
      </c>
    </row>
    <row r="119" spans="1:37" s="35" customFormat="1" ht="39" customHeight="1">
      <c r="A119" s="252"/>
      <c r="B119" s="186">
        <v>0</v>
      </c>
      <c r="C119" s="186">
        <v>2</v>
      </c>
      <c r="D119" s="186">
        <v>9</v>
      </c>
      <c r="E119" s="186">
        <v>0</v>
      </c>
      <c r="F119" s="186">
        <v>7</v>
      </c>
      <c r="G119" s="186">
        <v>0</v>
      </c>
      <c r="H119" s="186">
        <v>9</v>
      </c>
      <c r="I119" s="186">
        <v>1</v>
      </c>
      <c r="J119" s="186">
        <v>2</v>
      </c>
      <c r="K119" s="186">
        <v>1</v>
      </c>
      <c r="L119" s="186">
        <v>0</v>
      </c>
      <c r="M119" s="186">
        <v>5</v>
      </c>
      <c r="N119" s="186">
        <v>2</v>
      </c>
      <c r="O119" s="186">
        <v>0</v>
      </c>
      <c r="P119" s="186">
        <v>0</v>
      </c>
      <c r="Q119" s="186">
        <v>1</v>
      </c>
      <c r="R119" s="186" t="s">
        <v>71</v>
      </c>
      <c r="S119" s="186">
        <v>1</v>
      </c>
      <c r="T119" s="186">
        <v>2</v>
      </c>
      <c r="U119" s="186">
        <v>1</v>
      </c>
      <c r="V119" s="186">
        <v>0</v>
      </c>
      <c r="W119" s="186">
        <v>5</v>
      </c>
      <c r="X119" s="186">
        <v>0</v>
      </c>
      <c r="Y119" s="186">
        <v>1</v>
      </c>
      <c r="Z119" s="186">
        <v>0</v>
      </c>
      <c r="AA119" s="186">
        <v>0</v>
      </c>
      <c r="AB119" s="148" t="s">
        <v>27</v>
      </c>
      <c r="AC119" s="151" t="s">
        <v>97</v>
      </c>
      <c r="AD119" s="137">
        <f>253184-8515</f>
        <v>244669</v>
      </c>
      <c r="AE119" s="137">
        <v>238960</v>
      </c>
      <c r="AF119" s="137">
        <v>238960</v>
      </c>
      <c r="AG119" s="137">
        <v>238960</v>
      </c>
      <c r="AH119" s="137">
        <f>253184-14030.45</f>
        <v>239153.55</v>
      </c>
      <c r="AI119" s="137">
        <f>253184-14030.45</f>
        <v>239153.55</v>
      </c>
      <c r="AJ119" s="138">
        <f>SUM(AD119:AI119)</f>
        <v>1439856.1</v>
      </c>
      <c r="AK119" s="136">
        <v>2027</v>
      </c>
    </row>
    <row r="120" spans="1:37" s="35" customFormat="1" ht="45" customHeight="1">
      <c r="A120" s="252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>
        <v>1</v>
      </c>
      <c r="T120" s="186">
        <v>2</v>
      </c>
      <c r="U120" s="186">
        <v>1</v>
      </c>
      <c r="V120" s="186">
        <v>0</v>
      </c>
      <c r="W120" s="186">
        <v>5</v>
      </c>
      <c r="X120" s="186">
        <v>0</v>
      </c>
      <c r="Y120" s="186">
        <v>1</v>
      </c>
      <c r="Z120" s="186">
        <v>0</v>
      </c>
      <c r="AA120" s="186">
        <v>1</v>
      </c>
      <c r="AB120" s="77" t="s">
        <v>28</v>
      </c>
      <c r="AC120" s="62" t="s">
        <v>96</v>
      </c>
      <c r="AD120" s="67">
        <v>6</v>
      </c>
      <c r="AE120" s="67">
        <v>6</v>
      </c>
      <c r="AF120" s="67">
        <v>6</v>
      </c>
      <c r="AG120" s="67">
        <v>6</v>
      </c>
      <c r="AH120" s="67">
        <v>6</v>
      </c>
      <c r="AI120" s="67">
        <v>6</v>
      </c>
      <c r="AJ120" s="58">
        <f>SUM(AD120:AI120)</f>
        <v>36</v>
      </c>
      <c r="AK120" s="49">
        <v>2027</v>
      </c>
    </row>
    <row r="121" spans="1:37" s="35" customFormat="1" ht="49.5" customHeight="1">
      <c r="A121" s="252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>
        <v>1</v>
      </c>
      <c r="T121" s="186">
        <v>2</v>
      </c>
      <c r="U121" s="186">
        <v>1</v>
      </c>
      <c r="V121" s="186">
        <v>0</v>
      </c>
      <c r="W121" s="186">
        <v>5</v>
      </c>
      <c r="X121" s="186">
        <v>0</v>
      </c>
      <c r="Y121" s="186">
        <v>1</v>
      </c>
      <c r="Z121" s="186">
        <v>0</v>
      </c>
      <c r="AA121" s="186">
        <v>2</v>
      </c>
      <c r="AB121" s="77" t="s">
        <v>29</v>
      </c>
      <c r="AC121" s="62" t="s">
        <v>96</v>
      </c>
      <c r="AD121" s="67">
        <v>7</v>
      </c>
      <c r="AE121" s="67">
        <v>7</v>
      </c>
      <c r="AF121" s="67">
        <v>7</v>
      </c>
      <c r="AG121" s="67">
        <v>7</v>
      </c>
      <c r="AH121" s="67">
        <v>7</v>
      </c>
      <c r="AI121" s="67">
        <v>7</v>
      </c>
      <c r="AJ121" s="58">
        <f>SUM(AD121:AI121)</f>
        <v>42</v>
      </c>
      <c r="AK121" s="49">
        <v>2027</v>
      </c>
    </row>
    <row r="122" spans="1:37" s="35" customFormat="1" ht="47.25" customHeight="1">
      <c r="A122" s="252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>
        <v>1</v>
      </c>
      <c r="T122" s="186">
        <v>2</v>
      </c>
      <c r="U122" s="186">
        <v>1</v>
      </c>
      <c r="V122" s="186">
        <v>0</v>
      </c>
      <c r="W122" s="186">
        <v>5</v>
      </c>
      <c r="X122" s="186">
        <v>0</v>
      </c>
      <c r="Y122" s="186">
        <v>1</v>
      </c>
      <c r="Z122" s="186">
        <v>0</v>
      </c>
      <c r="AA122" s="186">
        <v>3</v>
      </c>
      <c r="AB122" s="77" t="s">
        <v>30</v>
      </c>
      <c r="AC122" s="62" t="s">
        <v>96</v>
      </c>
      <c r="AD122" s="67">
        <v>207</v>
      </c>
      <c r="AE122" s="67">
        <v>207</v>
      </c>
      <c r="AF122" s="67">
        <v>207</v>
      </c>
      <c r="AG122" s="67">
        <v>207</v>
      </c>
      <c r="AH122" s="67">
        <v>207</v>
      </c>
      <c r="AI122" s="67">
        <v>207</v>
      </c>
      <c r="AJ122" s="58">
        <f>SUM(AD122:AI122)</f>
        <v>1242</v>
      </c>
      <c r="AK122" s="49">
        <v>2027</v>
      </c>
    </row>
    <row r="123" spans="1:37" s="35" customFormat="1" ht="48" customHeight="1">
      <c r="A123" s="252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>
        <v>1</v>
      </c>
      <c r="T123" s="186">
        <v>2</v>
      </c>
      <c r="U123" s="186">
        <v>1</v>
      </c>
      <c r="V123" s="186">
        <v>0</v>
      </c>
      <c r="W123" s="186">
        <v>5</v>
      </c>
      <c r="X123" s="186">
        <v>0</v>
      </c>
      <c r="Y123" s="186">
        <v>1</v>
      </c>
      <c r="Z123" s="186">
        <v>0</v>
      </c>
      <c r="AA123" s="186">
        <v>4</v>
      </c>
      <c r="AB123" s="77" t="s">
        <v>31</v>
      </c>
      <c r="AC123" s="62" t="s">
        <v>107</v>
      </c>
      <c r="AD123" s="67">
        <v>740</v>
      </c>
      <c r="AE123" s="67">
        <v>740</v>
      </c>
      <c r="AF123" s="67">
        <v>740</v>
      </c>
      <c r="AG123" s="67">
        <v>740</v>
      </c>
      <c r="AH123" s="67">
        <v>740</v>
      </c>
      <c r="AI123" s="67">
        <v>740</v>
      </c>
      <c r="AJ123" s="58">
        <f>SUM(AE123)</f>
        <v>740</v>
      </c>
      <c r="AK123" s="49">
        <v>2027</v>
      </c>
    </row>
    <row r="124" spans="1:37" s="35" customFormat="1" ht="75" customHeight="1">
      <c r="A124" s="252"/>
      <c r="B124" s="186">
        <v>0</v>
      </c>
      <c r="C124" s="186">
        <v>2</v>
      </c>
      <c r="D124" s="186">
        <v>9</v>
      </c>
      <c r="E124" s="186">
        <v>0</v>
      </c>
      <c r="F124" s="186">
        <v>7</v>
      </c>
      <c r="G124" s="186">
        <v>0</v>
      </c>
      <c r="H124" s="186">
        <v>5</v>
      </c>
      <c r="I124" s="186">
        <v>1</v>
      </c>
      <c r="J124" s="186">
        <v>2</v>
      </c>
      <c r="K124" s="186">
        <v>1</v>
      </c>
      <c r="L124" s="186">
        <v>0</v>
      </c>
      <c r="M124" s="186">
        <v>5</v>
      </c>
      <c r="N124" s="186">
        <v>2</v>
      </c>
      <c r="O124" s="186">
        <v>0</v>
      </c>
      <c r="P124" s="186">
        <v>1</v>
      </c>
      <c r="Q124" s="186">
        <v>4</v>
      </c>
      <c r="R124" s="186" t="s">
        <v>74</v>
      </c>
      <c r="S124" s="186">
        <v>1</v>
      </c>
      <c r="T124" s="186">
        <v>2</v>
      </c>
      <c r="U124" s="186">
        <v>1</v>
      </c>
      <c r="V124" s="186">
        <v>0</v>
      </c>
      <c r="W124" s="186">
        <v>5</v>
      </c>
      <c r="X124" s="186">
        <v>0</v>
      </c>
      <c r="Y124" s="186">
        <v>2</v>
      </c>
      <c r="Z124" s="186">
        <v>0</v>
      </c>
      <c r="AA124" s="186">
        <v>0</v>
      </c>
      <c r="AB124" s="148" t="s">
        <v>32</v>
      </c>
      <c r="AC124" s="151" t="s">
        <v>97</v>
      </c>
      <c r="AD124" s="146"/>
      <c r="AE124" s="146"/>
      <c r="AF124" s="146"/>
      <c r="AG124" s="146"/>
      <c r="AH124" s="146"/>
      <c r="AI124" s="146"/>
      <c r="AJ124" s="147"/>
      <c r="AK124" s="136"/>
    </row>
    <row r="125" spans="1:37" s="35" customFormat="1" ht="61.5" customHeight="1">
      <c r="A125" s="252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>
        <v>1</v>
      </c>
      <c r="T125" s="186">
        <v>2</v>
      </c>
      <c r="U125" s="186">
        <v>1</v>
      </c>
      <c r="V125" s="186">
        <v>0</v>
      </c>
      <c r="W125" s="186">
        <v>5</v>
      </c>
      <c r="X125" s="186">
        <v>0</v>
      </c>
      <c r="Y125" s="186">
        <v>2</v>
      </c>
      <c r="Z125" s="186">
        <v>0</v>
      </c>
      <c r="AA125" s="186">
        <v>1</v>
      </c>
      <c r="AB125" s="77" t="s">
        <v>159</v>
      </c>
      <c r="AC125" s="62" t="s">
        <v>107</v>
      </c>
      <c r="AD125" s="105" t="s">
        <v>169</v>
      </c>
      <c r="AE125" s="101">
        <v>50</v>
      </c>
      <c r="AF125" s="105" t="s">
        <v>169</v>
      </c>
      <c r="AG125" s="105" t="s">
        <v>169</v>
      </c>
      <c r="AH125" s="105" t="s">
        <v>169</v>
      </c>
      <c r="AI125" s="105" t="s">
        <v>169</v>
      </c>
      <c r="AJ125" s="106" t="s">
        <v>234</v>
      </c>
      <c r="AK125" s="49">
        <v>2027</v>
      </c>
    </row>
    <row r="126" spans="1:37" s="35" customFormat="1" ht="77.25" customHeight="1">
      <c r="A126" s="252"/>
      <c r="B126" s="186">
        <v>0</v>
      </c>
      <c r="C126" s="186">
        <v>2</v>
      </c>
      <c r="D126" s="186">
        <v>9</v>
      </c>
      <c r="E126" s="186">
        <v>0</v>
      </c>
      <c r="F126" s="186">
        <v>7</v>
      </c>
      <c r="G126" s="186">
        <v>0</v>
      </c>
      <c r="H126" s="186">
        <v>9</v>
      </c>
      <c r="I126" s="186">
        <v>1</v>
      </c>
      <c r="J126" s="186">
        <v>2</v>
      </c>
      <c r="K126" s="186">
        <v>1</v>
      </c>
      <c r="L126" s="186">
        <v>0</v>
      </c>
      <c r="M126" s="186">
        <v>5</v>
      </c>
      <c r="N126" s="186">
        <v>1</v>
      </c>
      <c r="O126" s="186">
        <v>0</v>
      </c>
      <c r="P126" s="186">
        <v>8</v>
      </c>
      <c r="Q126" s="186">
        <v>0</v>
      </c>
      <c r="R126" s="186" t="s">
        <v>71</v>
      </c>
      <c r="S126" s="186">
        <v>1</v>
      </c>
      <c r="T126" s="186">
        <v>2</v>
      </c>
      <c r="U126" s="186">
        <v>1</v>
      </c>
      <c r="V126" s="186">
        <v>0</v>
      </c>
      <c r="W126" s="186">
        <v>5</v>
      </c>
      <c r="X126" s="186">
        <v>0</v>
      </c>
      <c r="Y126" s="186">
        <v>3</v>
      </c>
      <c r="Z126" s="186">
        <v>0</v>
      </c>
      <c r="AA126" s="186">
        <v>0</v>
      </c>
      <c r="AB126" s="141" t="s">
        <v>266</v>
      </c>
      <c r="AC126" s="153" t="s">
        <v>97</v>
      </c>
      <c r="AD126" s="137">
        <v>154500</v>
      </c>
      <c r="AE126" s="137">
        <v>157700</v>
      </c>
      <c r="AF126" s="137">
        <v>157700</v>
      </c>
      <c r="AG126" s="137">
        <v>157700</v>
      </c>
      <c r="AH126" s="137">
        <v>154500</v>
      </c>
      <c r="AI126" s="137">
        <v>154500</v>
      </c>
      <c r="AJ126" s="138">
        <f>SUM(AD126:AI126)</f>
        <v>936600</v>
      </c>
      <c r="AK126" s="136">
        <v>2027</v>
      </c>
    </row>
    <row r="127" spans="1:37" s="35" customFormat="1" ht="30" customHeight="1">
      <c r="A127" s="252"/>
      <c r="B127" s="186">
        <v>0</v>
      </c>
      <c r="C127" s="186">
        <v>2</v>
      </c>
      <c r="D127" s="186">
        <v>9</v>
      </c>
      <c r="E127" s="186">
        <v>0</v>
      </c>
      <c r="F127" s="186">
        <v>7</v>
      </c>
      <c r="G127" s="186">
        <v>0</v>
      </c>
      <c r="H127" s="186">
        <v>9</v>
      </c>
      <c r="I127" s="186">
        <v>1</v>
      </c>
      <c r="J127" s="186">
        <v>2</v>
      </c>
      <c r="K127" s="186">
        <v>1</v>
      </c>
      <c r="L127" s="186">
        <v>0</v>
      </c>
      <c r="M127" s="186">
        <v>5</v>
      </c>
      <c r="N127" s="186" t="s">
        <v>75</v>
      </c>
      <c r="O127" s="186">
        <v>0</v>
      </c>
      <c r="P127" s="186">
        <v>8</v>
      </c>
      <c r="Q127" s="186">
        <v>0</v>
      </c>
      <c r="R127" s="186" t="s">
        <v>71</v>
      </c>
      <c r="S127" s="186">
        <v>1</v>
      </c>
      <c r="T127" s="186">
        <v>2</v>
      </c>
      <c r="U127" s="186">
        <v>1</v>
      </c>
      <c r="V127" s="186">
        <v>0</v>
      </c>
      <c r="W127" s="186">
        <v>5</v>
      </c>
      <c r="X127" s="186">
        <v>0</v>
      </c>
      <c r="Y127" s="186">
        <v>3</v>
      </c>
      <c r="Z127" s="186">
        <v>0</v>
      </c>
      <c r="AA127" s="186">
        <v>0</v>
      </c>
      <c r="AB127" s="141" t="s">
        <v>237</v>
      </c>
      <c r="AC127" s="153" t="s">
        <v>97</v>
      </c>
      <c r="AD127" s="137">
        <f aca="true" t="shared" si="7" ref="AD127:AI127">17166.67+14030.45</f>
        <v>31197.12</v>
      </c>
      <c r="AE127" s="137">
        <f t="shared" si="7"/>
        <v>31197.12</v>
      </c>
      <c r="AF127" s="137">
        <f t="shared" si="7"/>
        <v>31197.12</v>
      </c>
      <c r="AG127" s="137">
        <f t="shared" si="7"/>
        <v>31197.12</v>
      </c>
      <c r="AH127" s="137">
        <f t="shared" si="7"/>
        <v>31197.12</v>
      </c>
      <c r="AI127" s="137">
        <f t="shared" si="7"/>
        <v>31197.12</v>
      </c>
      <c r="AJ127" s="138">
        <f>SUM(AD127:AI127)</f>
        <v>187182.72</v>
      </c>
      <c r="AK127" s="136">
        <v>2027</v>
      </c>
    </row>
    <row r="128" spans="1:37" s="35" customFormat="1" ht="68.25" customHeight="1">
      <c r="A128" s="252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>
        <v>1</v>
      </c>
      <c r="T128" s="186">
        <v>2</v>
      </c>
      <c r="U128" s="186">
        <v>1</v>
      </c>
      <c r="V128" s="186">
        <v>0</v>
      </c>
      <c r="W128" s="186">
        <v>5</v>
      </c>
      <c r="X128" s="186">
        <v>0</v>
      </c>
      <c r="Y128" s="186">
        <v>3</v>
      </c>
      <c r="Z128" s="186">
        <v>0</v>
      </c>
      <c r="AA128" s="186">
        <v>1</v>
      </c>
      <c r="AB128" s="80" t="s">
        <v>267</v>
      </c>
      <c r="AC128" s="181" t="s">
        <v>108</v>
      </c>
      <c r="AD128" s="105" t="s">
        <v>280</v>
      </c>
      <c r="AE128" s="105" t="s">
        <v>280</v>
      </c>
      <c r="AF128" s="105" t="s">
        <v>280</v>
      </c>
      <c r="AG128" s="105" t="s">
        <v>280</v>
      </c>
      <c r="AH128" s="105" t="s">
        <v>280</v>
      </c>
      <c r="AI128" s="105" t="s">
        <v>280</v>
      </c>
      <c r="AJ128" s="123" t="s">
        <v>281</v>
      </c>
      <c r="AK128" s="49">
        <v>2027</v>
      </c>
    </row>
    <row r="129" spans="1:37" s="35" customFormat="1" ht="48.75" customHeight="1">
      <c r="A129" s="252"/>
      <c r="B129" s="186">
        <v>0</v>
      </c>
      <c r="C129" s="186">
        <v>2</v>
      </c>
      <c r="D129" s="186">
        <v>9</v>
      </c>
      <c r="E129" s="186">
        <v>0</v>
      </c>
      <c r="F129" s="186">
        <v>7</v>
      </c>
      <c r="G129" s="186">
        <v>0</v>
      </c>
      <c r="H129" s="186">
        <v>9</v>
      </c>
      <c r="I129" s="186">
        <v>1</v>
      </c>
      <c r="J129" s="186">
        <v>2</v>
      </c>
      <c r="K129" s="186">
        <v>1</v>
      </c>
      <c r="L129" s="186">
        <v>0</v>
      </c>
      <c r="M129" s="186">
        <v>5</v>
      </c>
      <c r="N129" s="186">
        <v>2</v>
      </c>
      <c r="O129" s="186">
        <v>0</v>
      </c>
      <c r="P129" s="186">
        <v>0</v>
      </c>
      <c r="Q129" s="186">
        <v>2</v>
      </c>
      <c r="R129" s="186" t="s">
        <v>71</v>
      </c>
      <c r="S129" s="186">
        <v>1</v>
      </c>
      <c r="T129" s="186">
        <v>2</v>
      </c>
      <c r="U129" s="186">
        <v>1</v>
      </c>
      <c r="V129" s="186">
        <v>0</v>
      </c>
      <c r="W129" s="186">
        <v>5</v>
      </c>
      <c r="X129" s="186">
        <v>0</v>
      </c>
      <c r="Y129" s="186">
        <v>4</v>
      </c>
      <c r="Z129" s="186">
        <v>0</v>
      </c>
      <c r="AA129" s="186">
        <v>0</v>
      </c>
      <c r="AB129" s="202" t="s">
        <v>305</v>
      </c>
      <c r="AC129" s="153" t="s">
        <v>282</v>
      </c>
      <c r="AD129" s="213">
        <v>26000</v>
      </c>
      <c r="AE129" s="213">
        <v>36000</v>
      </c>
      <c r="AF129" s="213">
        <v>0</v>
      </c>
      <c r="AG129" s="213">
        <v>0</v>
      </c>
      <c r="AH129" s="213">
        <v>0</v>
      </c>
      <c r="AI129" s="213">
        <v>0</v>
      </c>
      <c r="AJ129" s="214">
        <f>SUM(AD129:AI129)</f>
        <v>62000</v>
      </c>
      <c r="AK129" s="203" t="s">
        <v>325</v>
      </c>
    </row>
    <row r="130" spans="1:37" s="35" customFormat="1" ht="68.25" customHeight="1">
      <c r="A130" s="252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>
        <v>1</v>
      </c>
      <c r="T130" s="186">
        <v>2</v>
      </c>
      <c r="U130" s="186">
        <v>1</v>
      </c>
      <c r="V130" s="186">
        <v>0</v>
      </c>
      <c r="W130" s="186">
        <v>5</v>
      </c>
      <c r="X130" s="186">
        <v>0</v>
      </c>
      <c r="Y130" s="186">
        <v>4</v>
      </c>
      <c r="Z130" s="186">
        <v>0</v>
      </c>
      <c r="AA130" s="186">
        <v>1</v>
      </c>
      <c r="AB130" s="66" t="s">
        <v>306</v>
      </c>
      <c r="AC130" s="181" t="s">
        <v>96</v>
      </c>
      <c r="AD130" s="105" t="s">
        <v>304</v>
      </c>
      <c r="AE130" s="105" t="s">
        <v>303</v>
      </c>
      <c r="AF130" s="105" t="s">
        <v>303</v>
      </c>
      <c r="AG130" s="105" t="s">
        <v>303</v>
      </c>
      <c r="AH130" s="105" t="s">
        <v>303</v>
      </c>
      <c r="AI130" s="105" t="s">
        <v>303</v>
      </c>
      <c r="AJ130" s="123" t="s">
        <v>304</v>
      </c>
      <c r="AK130" s="49">
        <v>2022</v>
      </c>
    </row>
    <row r="131" spans="1:37" s="35" customFormat="1" ht="39" customHeight="1">
      <c r="A131" s="252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>
        <v>1</v>
      </c>
      <c r="T131" s="186">
        <v>2</v>
      </c>
      <c r="U131" s="186">
        <v>2</v>
      </c>
      <c r="V131" s="186">
        <v>0</v>
      </c>
      <c r="W131" s="186">
        <v>0</v>
      </c>
      <c r="X131" s="186">
        <v>0</v>
      </c>
      <c r="Y131" s="186">
        <v>0</v>
      </c>
      <c r="Z131" s="186">
        <v>0</v>
      </c>
      <c r="AA131" s="186">
        <v>0</v>
      </c>
      <c r="AB131" s="78" t="s">
        <v>181</v>
      </c>
      <c r="AC131" s="154" t="s">
        <v>97</v>
      </c>
      <c r="AD131" s="155">
        <f>SUM(AD132)</f>
        <v>141887648.62</v>
      </c>
      <c r="AE131" s="155">
        <f>AE132</f>
        <v>144440298.75</v>
      </c>
      <c r="AF131" s="155">
        <f>AF132</f>
        <v>137155240.99</v>
      </c>
      <c r="AG131" s="155">
        <f>AG132</f>
        <v>137155240.99</v>
      </c>
      <c r="AH131" s="155">
        <f>AH132</f>
        <v>104421995.34</v>
      </c>
      <c r="AI131" s="155">
        <f>AI132</f>
        <v>104421995.34</v>
      </c>
      <c r="AJ131" s="155">
        <f>SUM(AD131:AI131)</f>
        <v>769482420.0300001</v>
      </c>
      <c r="AK131" s="88">
        <v>2027</v>
      </c>
    </row>
    <row r="132" spans="1:37" s="35" customFormat="1" ht="39" customHeight="1">
      <c r="A132" s="252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78" t="s">
        <v>183</v>
      </c>
      <c r="AC132" s="154"/>
      <c r="AD132" s="155">
        <f>AD139+AD141+AD145+AD146+AD163+AD149+AD150+AD153+AD154</f>
        <v>141887648.62</v>
      </c>
      <c r="AE132" s="155">
        <f aca="true" t="shared" si="8" ref="AE132:AJ132">AE139+AE141+AE145+AE146+AE163</f>
        <v>144440298.75</v>
      </c>
      <c r="AF132" s="155">
        <f t="shared" si="8"/>
        <v>137155240.99</v>
      </c>
      <c r="AG132" s="155">
        <f t="shared" si="8"/>
        <v>137155240.99</v>
      </c>
      <c r="AH132" s="155">
        <f t="shared" si="8"/>
        <v>104421995.34</v>
      </c>
      <c r="AI132" s="155">
        <f t="shared" si="8"/>
        <v>104421995.34</v>
      </c>
      <c r="AJ132" s="155">
        <f t="shared" si="8"/>
        <v>767563780.0300001</v>
      </c>
      <c r="AK132" s="88">
        <v>2027</v>
      </c>
    </row>
    <row r="133" spans="1:37" s="35" customFormat="1" ht="45">
      <c r="A133" s="252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>
        <v>1</v>
      </c>
      <c r="T133" s="186">
        <v>2</v>
      </c>
      <c r="U133" s="186">
        <v>2</v>
      </c>
      <c r="V133" s="186">
        <v>0</v>
      </c>
      <c r="W133" s="186">
        <v>1</v>
      </c>
      <c r="X133" s="186">
        <v>0</v>
      </c>
      <c r="Y133" s="186">
        <v>0</v>
      </c>
      <c r="Z133" s="186">
        <v>0</v>
      </c>
      <c r="AA133" s="186">
        <v>0</v>
      </c>
      <c r="AB133" s="127" t="s">
        <v>189</v>
      </c>
      <c r="AC133" s="144"/>
      <c r="AD133" s="260">
        <f>AD139+AD141+AD145+AD146+AD149+AD150+AD153+AD154</f>
        <v>138647348.62</v>
      </c>
      <c r="AE133" s="260">
        <f>AE139+AE141+AE145+AE146+AE149+AE150+AE153+AE154</f>
        <v>141220998.75</v>
      </c>
      <c r="AF133" s="260">
        <f>AF139+AF141+AF145+AF146+AF149+AF150+AF153+AF154</f>
        <v>133935940.99000001</v>
      </c>
      <c r="AG133" s="260">
        <f>AG139+AG141+AG145+AG146+AG149+AG150+AG153+AG154</f>
        <v>133935940.99000001</v>
      </c>
      <c r="AH133" s="260">
        <f>AH139+AH141+AH145+AH146+AH149+AH150+AH153+AH154</f>
        <v>101181695.34</v>
      </c>
      <c r="AI133" s="260">
        <f>AI139+AI141+AI145+AI146+AI149+AI150+AI153+AI154</f>
        <v>101181695.34</v>
      </c>
      <c r="AJ133" s="259">
        <f>SUM(AD133:AI133)</f>
        <v>750103620.0300001</v>
      </c>
      <c r="AK133" s="121">
        <v>2027</v>
      </c>
    </row>
    <row r="134" spans="1:37" s="35" customFormat="1" ht="67.5" customHeight="1">
      <c r="A134" s="252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>
        <v>1</v>
      </c>
      <c r="T134" s="186">
        <v>2</v>
      </c>
      <c r="U134" s="186">
        <v>2</v>
      </c>
      <c r="V134" s="186">
        <v>0</v>
      </c>
      <c r="W134" s="186">
        <v>1</v>
      </c>
      <c r="X134" s="186">
        <v>0</v>
      </c>
      <c r="Y134" s="186">
        <v>0</v>
      </c>
      <c r="Z134" s="186">
        <v>0</v>
      </c>
      <c r="AA134" s="186">
        <v>1</v>
      </c>
      <c r="AB134" s="77" t="s">
        <v>1</v>
      </c>
      <c r="AC134" s="50" t="s">
        <v>95</v>
      </c>
      <c r="AD134" s="37">
        <v>100</v>
      </c>
      <c r="AE134" s="37">
        <v>100</v>
      </c>
      <c r="AF134" s="37">
        <v>100</v>
      </c>
      <c r="AG134" s="37">
        <v>100</v>
      </c>
      <c r="AH134" s="37">
        <v>100</v>
      </c>
      <c r="AI134" s="37">
        <v>100</v>
      </c>
      <c r="AJ134" s="37">
        <v>100</v>
      </c>
      <c r="AK134" s="49">
        <v>2027</v>
      </c>
    </row>
    <row r="135" spans="1:37" s="35" customFormat="1" ht="68.25" customHeight="1">
      <c r="A135" s="252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>
        <v>1</v>
      </c>
      <c r="T135" s="186">
        <v>2</v>
      </c>
      <c r="U135" s="186">
        <v>2</v>
      </c>
      <c r="V135" s="186">
        <v>0</v>
      </c>
      <c r="W135" s="186">
        <v>1</v>
      </c>
      <c r="X135" s="186">
        <v>0</v>
      </c>
      <c r="Y135" s="186">
        <v>0</v>
      </c>
      <c r="Z135" s="186">
        <v>0</v>
      </c>
      <c r="AA135" s="186">
        <v>2</v>
      </c>
      <c r="AB135" s="82" t="s">
        <v>190</v>
      </c>
      <c r="AC135" s="52" t="s">
        <v>95</v>
      </c>
      <c r="AD135" s="180">
        <f aca="true" t="shared" si="9" ref="AD135:AJ135">(AD139+AD145+AD146+AD163)/AD21*100</f>
        <v>36.28142626861289</v>
      </c>
      <c r="AE135" s="180">
        <f t="shared" si="9"/>
        <v>36.65702169299811</v>
      </c>
      <c r="AF135" s="180">
        <f t="shared" si="9"/>
        <v>36.81744119237553</v>
      </c>
      <c r="AG135" s="180">
        <f t="shared" si="9"/>
        <v>37.68435917261018</v>
      </c>
      <c r="AH135" s="180">
        <f t="shared" si="9"/>
        <v>33.040928224883515</v>
      </c>
      <c r="AI135" s="180">
        <f t="shared" si="9"/>
        <v>33.040928224883515</v>
      </c>
      <c r="AJ135" s="180">
        <f t="shared" si="9"/>
        <v>35.726919992252945</v>
      </c>
      <c r="AK135" s="87">
        <v>2027</v>
      </c>
    </row>
    <row r="136" spans="1:37" s="35" customFormat="1" ht="48.75" customHeight="1">
      <c r="A136" s="252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>
        <v>1</v>
      </c>
      <c r="T136" s="186">
        <v>2</v>
      </c>
      <c r="U136" s="186">
        <v>2</v>
      </c>
      <c r="V136" s="186">
        <v>0</v>
      </c>
      <c r="W136" s="186">
        <v>1</v>
      </c>
      <c r="X136" s="186">
        <v>0</v>
      </c>
      <c r="Y136" s="186">
        <v>0</v>
      </c>
      <c r="Z136" s="186">
        <v>0</v>
      </c>
      <c r="AA136" s="186">
        <v>3</v>
      </c>
      <c r="AB136" s="77" t="s">
        <v>10</v>
      </c>
      <c r="AC136" s="50" t="s">
        <v>96</v>
      </c>
      <c r="AD136" s="37">
        <v>0</v>
      </c>
      <c r="AE136" s="37">
        <v>0</v>
      </c>
      <c r="AF136" s="37">
        <v>0</v>
      </c>
      <c r="AG136" s="37">
        <v>0</v>
      </c>
      <c r="AH136" s="37">
        <v>0</v>
      </c>
      <c r="AI136" s="37">
        <v>0</v>
      </c>
      <c r="AJ136" s="58">
        <v>0</v>
      </c>
      <c r="AK136" s="49">
        <v>2027</v>
      </c>
    </row>
    <row r="137" spans="1:37" s="35" customFormat="1" ht="45">
      <c r="A137" s="252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86"/>
      <c r="Q137" s="186"/>
      <c r="R137" s="186"/>
      <c r="S137" s="186">
        <v>1</v>
      </c>
      <c r="T137" s="186">
        <v>2</v>
      </c>
      <c r="U137" s="186">
        <v>2</v>
      </c>
      <c r="V137" s="186">
        <v>0</v>
      </c>
      <c r="W137" s="186">
        <v>1</v>
      </c>
      <c r="X137" s="186">
        <v>0</v>
      </c>
      <c r="Y137" s="186">
        <v>0</v>
      </c>
      <c r="Z137" s="186">
        <v>0</v>
      </c>
      <c r="AA137" s="186">
        <v>4</v>
      </c>
      <c r="AB137" s="82" t="s">
        <v>11</v>
      </c>
      <c r="AC137" s="52" t="s">
        <v>96</v>
      </c>
      <c r="AD137" s="97" t="s">
        <v>287</v>
      </c>
      <c r="AE137" s="97" t="s">
        <v>287</v>
      </c>
      <c r="AF137" s="97" t="s">
        <v>287</v>
      </c>
      <c r="AG137" s="97" t="s">
        <v>287</v>
      </c>
      <c r="AH137" s="97" t="s">
        <v>287</v>
      </c>
      <c r="AI137" s="97" t="s">
        <v>287</v>
      </c>
      <c r="AJ137" s="97" t="s">
        <v>287</v>
      </c>
      <c r="AK137" s="87">
        <v>2027</v>
      </c>
    </row>
    <row r="138" spans="1:37" s="35" customFormat="1" ht="60">
      <c r="A138" s="252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86"/>
      <c r="Q138" s="186"/>
      <c r="R138" s="186"/>
      <c r="S138" s="186">
        <v>1</v>
      </c>
      <c r="T138" s="186">
        <v>2</v>
      </c>
      <c r="U138" s="186">
        <v>2</v>
      </c>
      <c r="V138" s="186">
        <v>0</v>
      </c>
      <c r="W138" s="186">
        <v>1</v>
      </c>
      <c r="X138" s="186">
        <v>0</v>
      </c>
      <c r="Y138" s="186">
        <v>0</v>
      </c>
      <c r="Z138" s="186">
        <v>0</v>
      </c>
      <c r="AA138" s="186">
        <v>5</v>
      </c>
      <c r="AB138" s="77" t="s">
        <v>12</v>
      </c>
      <c r="AC138" s="50" t="s">
        <v>95</v>
      </c>
      <c r="AD138" s="37">
        <v>100</v>
      </c>
      <c r="AE138" s="37">
        <v>100</v>
      </c>
      <c r="AF138" s="37">
        <v>100</v>
      </c>
      <c r="AG138" s="37">
        <v>100</v>
      </c>
      <c r="AH138" s="37">
        <v>100</v>
      </c>
      <c r="AI138" s="37">
        <v>100</v>
      </c>
      <c r="AJ138" s="37">
        <v>100</v>
      </c>
      <c r="AK138" s="49">
        <v>2027</v>
      </c>
    </row>
    <row r="139" spans="1:37" s="35" customFormat="1" ht="114.75" customHeight="1">
      <c r="A139" s="252"/>
      <c r="B139" s="196">
        <v>0</v>
      </c>
      <c r="C139" s="196">
        <v>2</v>
      </c>
      <c r="D139" s="196">
        <v>9</v>
      </c>
      <c r="E139" s="196">
        <v>0</v>
      </c>
      <c r="F139" s="196">
        <v>7</v>
      </c>
      <c r="G139" s="196">
        <v>0</v>
      </c>
      <c r="H139" s="196">
        <v>1</v>
      </c>
      <c r="I139" s="196">
        <v>1</v>
      </c>
      <c r="J139" s="196">
        <v>2</v>
      </c>
      <c r="K139" s="196">
        <v>2</v>
      </c>
      <c r="L139" s="196">
        <v>0</v>
      </c>
      <c r="M139" s="196">
        <v>3</v>
      </c>
      <c r="N139" s="196">
        <v>2</v>
      </c>
      <c r="O139" s="196">
        <v>0</v>
      </c>
      <c r="P139" s="186">
        <v>0</v>
      </c>
      <c r="Q139" s="186">
        <v>4</v>
      </c>
      <c r="R139" s="186" t="s">
        <v>74</v>
      </c>
      <c r="S139" s="186">
        <v>1</v>
      </c>
      <c r="T139" s="186">
        <v>2</v>
      </c>
      <c r="U139" s="186">
        <v>2</v>
      </c>
      <c r="V139" s="186">
        <v>0</v>
      </c>
      <c r="W139" s="186">
        <v>1</v>
      </c>
      <c r="X139" s="186">
        <v>0</v>
      </c>
      <c r="Y139" s="186">
        <v>1</v>
      </c>
      <c r="Z139" s="186">
        <v>0</v>
      </c>
      <c r="AA139" s="186">
        <v>0</v>
      </c>
      <c r="AB139" s="149" t="s">
        <v>182</v>
      </c>
      <c r="AC139" s="131" t="s">
        <v>97</v>
      </c>
      <c r="AD139" s="137">
        <f>797370+100000</f>
        <v>897370</v>
      </c>
      <c r="AE139" s="137">
        <v>1300000</v>
      </c>
      <c r="AF139" s="137">
        <v>360000</v>
      </c>
      <c r="AG139" s="137">
        <v>360000</v>
      </c>
      <c r="AH139" s="137">
        <v>360000</v>
      </c>
      <c r="AI139" s="137">
        <v>360000</v>
      </c>
      <c r="AJ139" s="138">
        <f>SUM(AD139:AI139)</f>
        <v>3637370</v>
      </c>
      <c r="AK139" s="136">
        <v>2027</v>
      </c>
    </row>
    <row r="140" spans="1:37" s="35" customFormat="1" ht="111.75" customHeight="1">
      <c r="A140" s="252"/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86"/>
      <c r="Q140" s="186"/>
      <c r="R140" s="186"/>
      <c r="S140" s="186">
        <v>1</v>
      </c>
      <c r="T140" s="186">
        <v>2</v>
      </c>
      <c r="U140" s="186">
        <v>2</v>
      </c>
      <c r="V140" s="186">
        <v>0</v>
      </c>
      <c r="W140" s="186">
        <v>1</v>
      </c>
      <c r="X140" s="186">
        <v>0</v>
      </c>
      <c r="Y140" s="186">
        <v>1</v>
      </c>
      <c r="Z140" s="186">
        <v>0</v>
      </c>
      <c r="AA140" s="186">
        <v>1</v>
      </c>
      <c r="AB140" s="113" t="s">
        <v>231</v>
      </c>
      <c r="AC140" s="50" t="s">
        <v>33</v>
      </c>
      <c r="AD140" s="37">
        <v>12</v>
      </c>
      <c r="AE140" s="37">
        <v>4</v>
      </c>
      <c r="AF140" s="97">
        <v>4</v>
      </c>
      <c r="AG140" s="97">
        <v>4</v>
      </c>
      <c r="AH140" s="97">
        <v>4</v>
      </c>
      <c r="AI140" s="97">
        <v>4</v>
      </c>
      <c r="AJ140" s="122">
        <f>SUM(AD140:AI140)</f>
        <v>32</v>
      </c>
      <c r="AK140" s="87">
        <v>2027</v>
      </c>
    </row>
    <row r="141" spans="1:37" s="35" customFormat="1" ht="111.75" customHeight="1">
      <c r="A141" s="252"/>
      <c r="B141" s="196">
        <v>0</v>
      </c>
      <c r="C141" s="196">
        <v>2</v>
      </c>
      <c r="D141" s="196">
        <v>9</v>
      </c>
      <c r="E141" s="196">
        <v>0</v>
      </c>
      <c r="F141" s="196">
        <v>7</v>
      </c>
      <c r="G141" s="196">
        <v>0</v>
      </c>
      <c r="H141" s="196">
        <v>1</v>
      </c>
      <c r="I141" s="196">
        <v>1</v>
      </c>
      <c r="J141" s="196">
        <v>2</v>
      </c>
      <c r="K141" s="196">
        <v>2</v>
      </c>
      <c r="L141" s="196">
        <v>0</v>
      </c>
      <c r="M141" s="196">
        <v>1</v>
      </c>
      <c r="N141" s="196" t="s">
        <v>75</v>
      </c>
      <c r="O141" s="196">
        <v>1</v>
      </c>
      <c r="P141" s="186">
        <v>0</v>
      </c>
      <c r="Q141" s="186">
        <v>4</v>
      </c>
      <c r="R141" s="186" t="s">
        <v>74</v>
      </c>
      <c r="S141" s="186">
        <v>1</v>
      </c>
      <c r="T141" s="186">
        <v>2</v>
      </c>
      <c r="U141" s="186">
        <v>2</v>
      </c>
      <c r="V141" s="186">
        <v>0</v>
      </c>
      <c r="W141" s="186">
        <v>1</v>
      </c>
      <c r="X141" s="186">
        <v>0</v>
      </c>
      <c r="Y141" s="186">
        <v>2</v>
      </c>
      <c r="Z141" s="186">
        <v>0</v>
      </c>
      <c r="AA141" s="186">
        <v>0</v>
      </c>
      <c r="AB141" s="141" t="s">
        <v>314</v>
      </c>
      <c r="AC141" s="131" t="s">
        <v>282</v>
      </c>
      <c r="AD141" s="134">
        <f>683720.8-28640-655080.8</f>
        <v>0</v>
      </c>
      <c r="AE141" s="134">
        <v>525532</v>
      </c>
      <c r="AF141" s="134">
        <v>0</v>
      </c>
      <c r="AG141" s="134">
        <v>0</v>
      </c>
      <c r="AH141" s="134">
        <v>0</v>
      </c>
      <c r="AI141" s="134">
        <v>0</v>
      </c>
      <c r="AJ141" s="139">
        <f>SUM(AD141:AI141)</f>
        <v>525532</v>
      </c>
      <c r="AK141" s="136">
        <v>2022</v>
      </c>
    </row>
    <row r="142" spans="1:37" s="35" customFormat="1" ht="64.5" customHeight="1">
      <c r="A142" s="252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86"/>
      <c r="Q142" s="186"/>
      <c r="R142" s="186"/>
      <c r="S142" s="186">
        <v>1</v>
      </c>
      <c r="T142" s="186">
        <v>2</v>
      </c>
      <c r="U142" s="186">
        <v>2</v>
      </c>
      <c r="V142" s="186">
        <v>0</v>
      </c>
      <c r="W142" s="186">
        <v>1</v>
      </c>
      <c r="X142" s="186">
        <v>0</v>
      </c>
      <c r="Y142" s="186">
        <v>2</v>
      </c>
      <c r="Z142" s="186">
        <v>0</v>
      </c>
      <c r="AA142" s="186">
        <v>1</v>
      </c>
      <c r="AB142" s="113" t="s">
        <v>285</v>
      </c>
      <c r="AC142" s="50" t="s">
        <v>96</v>
      </c>
      <c r="AD142" s="37">
        <v>0</v>
      </c>
      <c r="AE142" s="37">
        <v>3</v>
      </c>
      <c r="AF142" s="97">
        <v>0</v>
      </c>
      <c r="AG142" s="97">
        <v>0</v>
      </c>
      <c r="AH142" s="97">
        <v>0</v>
      </c>
      <c r="AI142" s="97">
        <v>0</v>
      </c>
      <c r="AJ142" s="122">
        <f>SUM(AD142:AI142)</f>
        <v>3</v>
      </c>
      <c r="AK142" s="87">
        <v>2022</v>
      </c>
    </row>
    <row r="143" spans="1:37" s="35" customFormat="1" ht="111.75" customHeight="1">
      <c r="A143" s="252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86"/>
      <c r="Q143" s="186"/>
      <c r="R143" s="186"/>
      <c r="S143" s="186">
        <v>1</v>
      </c>
      <c r="T143" s="186">
        <v>2</v>
      </c>
      <c r="U143" s="186">
        <v>2</v>
      </c>
      <c r="V143" s="186">
        <v>0</v>
      </c>
      <c r="W143" s="186">
        <v>1</v>
      </c>
      <c r="X143" s="186">
        <v>0</v>
      </c>
      <c r="Y143" s="186">
        <v>2</v>
      </c>
      <c r="Z143" s="186">
        <v>0</v>
      </c>
      <c r="AA143" s="186">
        <v>2</v>
      </c>
      <c r="AB143" s="113" t="s">
        <v>302</v>
      </c>
      <c r="AC143" s="50" t="s">
        <v>95</v>
      </c>
      <c r="AD143" s="182">
        <v>0</v>
      </c>
      <c r="AE143" s="37">
        <v>20</v>
      </c>
      <c r="AF143" s="97">
        <v>0</v>
      </c>
      <c r="AG143" s="97">
        <v>0</v>
      </c>
      <c r="AH143" s="97">
        <v>0</v>
      </c>
      <c r="AI143" s="97">
        <v>0</v>
      </c>
      <c r="AJ143" s="183">
        <v>0.2</v>
      </c>
      <c r="AK143" s="87">
        <v>2022</v>
      </c>
    </row>
    <row r="144" spans="1:37" s="35" customFormat="1" ht="45.75" customHeight="1" hidden="1">
      <c r="A144" s="252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96"/>
      <c r="M144" s="196"/>
      <c r="N144" s="196"/>
      <c r="O144" s="19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248" t="s">
        <v>283</v>
      </c>
      <c r="AC144" s="131" t="s">
        <v>97</v>
      </c>
      <c r="AD144" s="134"/>
      <c r="AE144" s="134"/>
      <c r="AF144" s="146"/>
      <c r="AG144" s="134"/>
      <c r="AH144" s="134"/>
      <c r="AI144" s="134"/>
      <c r="AJ144" s="147"/>
      <c r="AK144" s="134"/>
    </row>
    <row r="145" spans="1:37" s="35" customFormat="1" ht="110.25" customHeight="1">
      <c r="A145" s="252"/>
      <c r="B145" s="186">
        <v>0</v>
      </c>
      <c r="C145" s="186">
        <v>2</v>
      </c>
      <c r="D145" s="186">
        <v>9</v>
      </c>
      <c r="E145" s="186">
        <v>0</v>
      </c>
      <c r="F145" s="186">
        <v>7</v>
      </c>
      <c r="G145" s="186">
        <v>0</v>
      </c>
      <c r="H145" s="186">
        <v>1</v>
      </c>
      <c r="I145" s="186">
        <v>1</v>
      </c>
      <c r="J145" s="186">
        <v>2</v>
      </c>
      <c r="K145" s="186">
        <v>2</v>
      </c>
      <c r="L145" s="196">
        <v>0</v>
      </c>
      <c r="M145" s="196">
        <v>1</v>
      </c>
      <c r="N145" s="196">
        <v>1</v>
      </c>
      <c r="O145" s="196">
        <v>0</v>
      </c>
      <c r="P145" s="186">
        <v>7</v>
      </c>
      <c r="Q145" s="186">
        <v>4</v>
      </c>
      <c r="R145" s="186" t="s">
        <v>73</v>
      </c>
      <c r="S145" s="186">
        <v>1</v>
      </c>
      <c r="T145" s="186">
        <v>2</v>
      </c>
      <c r="U145" s="186">
        <v>2</v>
      </c>
      <c r="V145" s="186">
        <v>0</v>
      </c>
      <c r="W145" s="186">
        <v>1</v>
      </c>
      <c r="X145" s="186">
        <v>0</v>
      </c>
      <c r="Y145" s="186">
        <v>3</v>
      </c>
      <c r="Z145" s="186">
        <v>0</v>
      </c>
      <c r="AA145" s="186">
        <v>0</v>
      </c>
      <c r="AB145" s="248"/>
      <c r="AC145" s="131" t="s">
        <v>97</v>
      </c>
      <c r="AD145" s="137">
        <v>67103600</v>
      </c>
      <c r="AE145" s="137">
        <v>68212800</v>
      </c>
      <c r="AF145" s="137">
        <v>68212800</v>
      </c>
      <c r="AG145" s="137">
        <v>68212800</v>
      </c>
      <c r="AH145" s="137">
        <f>61404500-220500</f>
        <v>61184000</v>
      </c>
      <c r="AI145" s="137">
        <f>61404500-220500</f>
        <v>61184000</v>
      </c>
      <c r="AJ145" s="138">
        <f>SUM(AD145:AI145)</f>
        <v>394110000</v>
      </c>
      <c r="AK145" s="134">
        <v>2027</v>
      </c>
    </row>
    <row r="146" spans="1:37" s="35" customFormat="1" ht="81.75" customHeight="1">
      <c r="A146" s="252"/>
      <c r="B146" s="196">
        <v>0</v>
      </c>
      <c r="C146" s="196">
        <v>2</v>
      </c>
      <c r="D146" s="196">
        <v>9</v>
      </c>
      <c r="E146" s="196">
        <v>0</v>
      </c>
      <c r="F146" s="196">
        <v>7</v>
      </c>
      <c r="G146" s="196">
        <v>0</v>
      </c>
      <c r="H146" s="196">
        <v>1</v>
      </c>
      <c r="I146" s="196">
        <v>1</v>
      </c>
      <c r="J146" s="196">
        <v>2</v>
      </c>
      <c r="K146" s="196">
        <v>2</v>
      </c>
      <c r="L146" s="196">
        <v>0</v>
      </c>
      <c r="M146" s="196">
        <v>1</v>
      </c>
      <c r="N146" s="196">
        <v>2</v>
      </c>
      <c r="O146" s="196">
        <v>0</v>
      </c>
      <c r="P146" s="186">
        <v>0</v>
      </c>
      <c r="Q146" s="186">
        <v>2</v>
      </c>
      <c r="R146" s="186" t="s">
        <v>73</v>
      </c>
      <c r="S146" s="186">
        <v>1</v>
      </c>
      <c r="T146" s="186">
        <v>2</v>
      </c>
      <c r="U146" s="186">
        <v>2</v>
      </c>
      <c r="V146" s="186">
        <v>0</v>
      </c>
      <c r="W146" s="186">
        <v>1</v>
      </c>
      <c r="X146" s="186">
        <v>0</v>
      </c>
      <c r="Y146" s="186">
        <v>3</v>
      </c>
      <c r="Z146" s="186">
        <v>0</v>
      </c>
      <c r="AA146" s="186">
        <v>0</v>
      </c>
      <c r="AB146" s="148" t="s">
        <v>217</v>
      </c>
      <c r="AC146" s="131" t="s">
        <v>97</v>
      </c>
      <c r="AD146" s="137">
        <v>68727738.62</v>
      </c>
      <c r="AE146" s="137">
        <v>71182666.75</v>
      </c>
      <c r="AF146" s="137">
        <v>65363140.99</v>
      </c>
      <c r="AG146" s="137">
        <v>65363140.99</v>
      </c>
      <c r="AH146" s="137">
        <v>39637695.34</v>
      </c>
      <c r="AI146" s="137">
        <v>39637695.34</v>
      </c>
      <c r="AJ146" s="138">
        <f>SUM(AD146:AI146)</f>
        <v>349912078.0300001</v>
      </c>
      <c r="AK146" s="136">
        <v>2027</v>
      </c>
    </row>
    <row r="147" spans="1:37" s="35" customFormat="1" ht="80.25" customHeight="1">
      <c r="A147" s="252"/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86"/>
      <c r="Q147" s="186"/>
      <c r="R147" s="186"/>
      <c r="S147" s="186">
        <v>1</v>
      </c>
      <c r="T147" s="186">
        <v>2</v>
      </c>
      <c r="U147" s="186">
        <v>2</v>
      </c>
      <c r="V147" s="186">
        <v>0</v>
      </c>
      <c r="W147" s="186">
        <v>1</v>
      </c>
      <c r="X147" s="186">
        <v>0</v>
      </c>
      <c r="Y147" s="186">
        <v>3</v>
      </c>
      <c r="Z147" s="186">
        <v>0</v>
      </c>
      <c r="AA147" s="186">
        <v>1</v>
      </c>
      <c r="AB147" s="66" t="s">
        <v>296</v>
      </c>
      <c r="AC147" s="50" t="s">
        <v>108</v>
      </c>
      <c r="AD147" s="67">
        <v>978</v>
      </c>
      <c r="AE147" s="67">
        <v>978</v>
      </c>
      <c r="AF147" s="67">
        <v>978</v>
      </c>
      <c r="AG147" s="67">
        <v>978</v>
      </c>
      <c r="AH147" s="67">
        <v>978</v>
      </c>
      <c r="AI147" s="67">
        <v>978</v>
      </c>
      <c r="AJ147" s="58">
        <f>SUM(AD147:AI147)</f>
        <v>5868</v>
      </c>
      <c r="AK147" s="49">
        <v>2027</v>
      </c>
    </row>
    <row r="148" spans="1:37" s="35" customFormat="1" ht="86.25" customHeight="1">
      <c r="A148" s="252"/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86"/>
      <c r="Q148" s="186"/>
      <c r="R148" s="186"/>
      <c r="S148" s="186">
        <v>1</v>
      </c>
      <c r="T148" s="186">
        <v>2</v>
      </c>
      <c r="U148" s="186">
        <v>2</v>
      </c>
      <c r="V148" s="186">
        <v>0</v>
      </c>
      <c r="W148" s="186">
        <v>1</v>
      </c>
      <c r="X148" s="186">
        <v>0</v>
      </c>
      <c r="Y148" s="186">
        <v>3</v>
      </c>
      <c r="Z148" s="186">
        <v>0</v>
      </c>
      <c r="AA148" s="186">
        <v>2</v>
      </c>
      <c r="AB148" s="66" t="s">
        <v>284</v>
      </c>
      <c r="AC148" s="50" t="s">
        <v>97</v>
      </c>
      <c r="AD148" s="100">
        <f aca="true" t="shared" si="10" ref="AD148:AJ148">(AD145+AD146)/AD147</f>
        <v>138886.84930470347</v>
      </c>
      <c r="AE148" s="100">
        <f t="shared" si="10"/>
        <v>142531.15209611453</v>
      </c>
      <c r="AF148" s="100">
        <f t="shared" si="10"/>
        <v>136580.7167586912</v>
      </c>
      <c r="AG148" s="100">
        <f t="shared" si="10"/>
        <v>136580.7167586912</v>
      </c>
      <c r="AH148" s="100">
        <f t="shared" si="10"/>
        <v>103089.66803680982</v>
      </c>
      <c r="AI148" s="100">
        <f t="shared" si="10"/>
        <v>103089.66803680982</v>
      </c>
      <c r="AJ148" s="100">
        <f t="shared" si="10"/>
        <v>126793.1284986367</v>
      </c>
      <c r="AK148" s="49">
        <v>2027</v>
      </c>
    </row>
    <row r="149" spans="1:37" s="35" customFormat="1" ht="86.25" customHeight="1">
      <c r="A149" s="252"/>
      <c r="B149" s="196">
        <v>0</v>
      </c>
      <c r="C149" s="196">
        <v>2</v>
      </c>
      <c r="D149" s="196">
        <v>9</v>
      </c>
      <c r="E149" s="196">
        <v>0</v>
      </c>
      <c r="F149" s="196">
        <v>7</v>
      </c>
      <c r="G149" s="196">
        <v>0</v>
      </c>
      <c r="H149" s="196">
        <v>1</v>
      </c>
      <c r="I149" s="196">
        <v>1</v>
      </c>
      <c r="J149" s="196">
        <v>2</v>
      </c>
      <c r="K149" s="196">
        <v>2</v>
      </c>
      <c r="L149" s="196">
        <v>0</v>
      </c>
      <c r="M149" s="196">
        <v>1</v>
      </c>
      <c r="N149" s="196">
        <v>1</v>
      </c>
      <c r="O149" s="196">
        <v>1</v>
      </c>
      <c r="P149" s="186">
        <v>3</v>
      </c>
      <c r="Q149" s="186">
        <v>5</v>
      </c>
      <c r="R149" s="186">
        <v>0</v>
      </c>
      <c r="S149" s="186">
        <v>1</v>
      </c>
      <c r="T149" s="186">
        <v>2</v>
      </c>
      <c r="U149" s="186">
        <v>2</v>
      </c>
      <c r="V149" s="186">
        <v>0</v>
      </c>
      <c r="W149" s="186">
        <v>1</v>
      </c>
      <c r="X149" s="186">
        <v>0</v>
      </c>
      <c r="Y149" s="186">
        <v>4</v>
      </c>
      <c r="Z149" s="186">
        <v>0</v>
      </c>
      <c r="AA149" s="186">
        <v>0</v>
      </c>
      <c r="AB149" s="206" t="s">
        <v>317</v>
      </c>
      <c r="AC149" s="131" t="s">
        <v>97</v>
      </c>
      <c r="AD149" s="146">
        <v>987800</v>
      </c>
      <c r="AE149" s="146">
        <v>0</v>
      </c>
      <c r="AF149" s="146">
        <v>0</v>
      </c>
      <c r="AG149" s="146">
        <v>0</v>
      </c>
      <c r="AH149" s="146">
        <v>0</v>
      </c>
      <c r="AI149" s="146">
        <v>0</v>
      </c>
      <c r="AJ149" s="146">
        <f>SUM(AD149:AI149)</f>
        <v>987800</v>
      </c>
      <c r="AK149" s="136">
        <v>2022</v>
      </c>
    </row>
    <row r="150" spans="1:37" s="35" customFormat="1" ht="68.25" customHeight="1">
      <c r="A150" s="252"/>
      <c r="B150" s="196">
        <v>0</v>
      </c>
      <c r="C150" s="196">
        <v>2</v>
      </c>
      <c r="D150" s="196">
        <v>9</v>
      </c>
      <c r="E150" s="196">
        <v>0</v>
      </c>
      <c r="F150" s="196">
        <v>7</v>
      </c>
      <c r="G150" s="196">
        <v>0</v>
      </c>
      <c r="H150" s="196">
        <v>1</v>
      </c>
      <c r="I150" s="196">
        <v>1</v>
      </c>
      <c r="J150" s="196">
        <v>2</v>
      </c>
      <c r="K150" s="196">
        <v>2</v>
      </c>
      <c r="L150" s="196">
        <v>0</v>
      </c>
      <c r="M150" s="196">
        <v>1</v>
      </c>
      <c r="N150" s="196" t="s">
        <v>75</v>
      </c>
      <c r="O150" s="196">
        <v>1</v>
      </c>
      <c r="P150" s="186">
        <v>3</v>
      </c>
      <c r="Q150" s="186">
        <v>5</v>
      </c>
      <c r="R150" s="186">
        <v>0</v>
      </c>
      <c r="S150" s="186">
        <v>1</v>
      </c>
      <c r="T150" s="186">
        <v>2</v>
      </c>
      <c r="U150" s="186">
        <v>2</v>
      </c>
      <c r="V150" s="186">
        <v>0</v>
      </c>
      <c r="W150" s="186">
        <v>1</v>
      </c>
      <c r="X150" s="186">
        <v>0</v>
      </c>
      <c r="Y150" s="186">
        <v>5</v>
      </c>
      <c r="Z150" s="186">
        <v>0</v>
      </c>
      <c r="AA150" s="186">
        <v>0</v>
      </c>
      <c r="AB150" s="206" t="s">
        <v>318</v>
      </c>
      <c r="AC150" s="131" t="s">
        <v>97</v>
      </c>
      <c r="AD150" s="146">
        <v>10000</v>
      </c>
      <c r="AE150" s="146">
        <v>0</v>
      </c>
      <c r="AF150" s="146">
        <v>0</v>
      </c>
      <c r="AG150" s="146">
        <v>0</v>
      </c>
      <c r="AH150" s="146">
        <v>0</v>
      </c>
      <c r="AI150" s="146">
        <v>0</v>
      </c>
      <c r="AJ150" s="146">
        <f>SUM(AD150:AI150)</f>
        <v>10000</v>
      </c>
      <c r="AK150" s="136">
        <v>2022</v>
      </c>
    </row>
    <row r="151" spans="1:37" s="35" customFormat="1" ht="95.25" customHeight="1">
      <c r="A151" s="252"/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86"/>
      <c r="Q151" s="186"/>
      <c r="R151" s="186"/>
      <c r="S151" s="186">
        <v>1</v>
      </c>
      <c r="T151" s="186">
        <v>2</v>
      </c>
      <c r="U151" s="186">
        <v>2</v>
      </c>
      <c r="V151" s="186">
        <v>0</v>
      </c>
      <c r="W151" s="186">
        <v>1</v>
      </c>
      <c r="X151" s="186">
        <v>0</v>
      </c>
      <c r="Y151" s="186">
        <v>4</v>
      </c>
      <c r="Z151" s="186">
        <v>0</v>
      </c>
      <c r="AA151" s="186">
        <v>1</v>
      </c>
      <c r="AB151" s="113" t="s">
        <v>315</v>
      </c>
      <c r="AC151" s="50" t="s">
        <v>96</v>
      </c>
      <c r="AD151" s="207">
        <v>1</v>
      </c>
      <c r="AE151" s="207">
        <v>0</v>
      </c>
      <c r="AF151" s="207">
        <v>0</v>
      </c>
      <c r="AG151" s="207">
        <v>0</v>
      </c>
      <c r="AH151" s="207">
        <v>0</v>
      </c>
      <c r="AI151" s="207">
        <v>0</v>
      </c>
      <c r="AJ151" s="207">
        <f>SUM(AD151:AI151)</f>
        <v>1</v>
      </c>
      <c r="AK151" s="49">
        <v>2022</v>
      </c>
    </row>
    <row r="152" spans="1:37" s="35" customFormat="1" ht="138" customHeight="1">
      <c r="A152" s="252"/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86"/>
      <c r="Q152" s="186"/>
      <c r="R152" s="186"/>
      <c r="S152" s="186">
        <v>1</v>
      </c>
      <c r="T152" s="186">
        <v>2</v>
      </c>
      <c r="U152" s="186">
        <v>2</v>
      </c>
      <c r="V152" s="186">
        <v>0</v>
      </c>
      <c r="W152" s="186">
        <v>1</v>
      </c>
      <c r="X152" s="186">
        <v>0</v>
      </c>
      <c r="Y152" s="186">
        <v>4</v>
      </c>
      <c r="Z152" s="186">
        <v>0</v>
      </c>
      <c r="AA152" s="186">
        <v>2</v>
      </c>
      <c r="AB152" s="113" t="s">
        <v>316</v>
      </c>
      <c r="AC152" s="50" t="s">
        <v>95</v>
      </c>
      <c r="AD152" s="180">
        <f>239/970%</f>
        <v>24.63917525773196</v>
      </c>
      <c r="AE152" s="207">
        <v>0</v>
      </c>
      <c r="AF152" s="207">
        <v>0</v>
      </c>
      <c r="AG152" s="207">
        <v>0</v>
      </c>
      <c r="AH152" s="207">
        <v>0</v>
      </c>
      <c r="AI152" s="207">
        <v>0</v>
      </c>
      <c r="AJ152" s="209">
        <f>SUM(AD152:AI152)</f>
        <v>24.63917525773196</v>
      </c>
      <c r="AK152" s="49">
        <v>2022</v>
      </c>
    </row>
    <row r="153" spans="1:37" s="8" customFormat="1" ht="86.25" customHeight="1">
      <c r="A153" s="252"/>
      <c r="B153" s="196">
        <v>0</v>
      </c>
      <c r="C153" s="196">
        <v>2</v>
      </c>
      <c r="D153" s="196">
        <v>9</v>
      </c>
      <c r="E153" s="196">
        <v>0</v>
      </c>
      <c r="F153" s="196">
        <v>7</v>
      </c>
      <c r="G153" s="196">
        <v>0</v>
      </c>
      <c r="H153" s="196">
        <v>1</v>
      </c>
      <c r="I153" s="196">
        <v>1</v>
      </c>
      <c r="J153" s="196">
        <v>2</v>
      </c>
      <c r="K153" s="196">
        <v>2</v>
      </c>
      <c r="L153" s="196">
        <v>0</v>
      </c>
      <c r="M153" s="196">
        <v>1</v>
      </c>
      <c r="N153" s="196" t="s">
        <v>75</v>
      </c>
      <c r="O153" s="196">
        <v>1</v>
      </c>
      <c r="P153" s="186">
        <v>3</v>
      </c>
      <c r="Q153" s="186">
        <v>9</v>
      </c>
      <c r="R153" s="186">
        <v>3</v>
      </c>
      <c r="S153" s="186">
        <v>1</v>
      </c>
      <c r="T153" s="186">
        <v>2</v>
      </c>
      <c r="U153" s="186">
        <v>2</v>
      </c>
      <c r="V153" s="186">
        <v>0</v>
      </c>
      <c r="W153" s="186">
        <v>1</v>
      </c>
      <c r="X153" s="186">
        <v>0</v>
      </c>
      <c r="Y153" s="186">
        <v>5</v>
      </c>
      <c r="Z153" s="186">
        <v>0</v>
      </c>
      <c r="AA153" s="186">
        <v>0</v>
      </c>
      <c r="AB153" s="148" t="s">
        <v>323</v>
      </c>
      <c r="AC153" s="131" t="s">
        <v>97</v>
      </c>
      <c r="AD153" s="142">
        <v>9208.4</v>
      </c>
      <c r="AE153" s="142">
        <v>0</v>
      </c>
      <c r="AF153" s="142">
        <v>0</v>
      </c>
      <c r="AG153" s="142">
        <v>0</v>
      </c>
      <c r="AH153" s="142">
        <v>0</v>
      </c>
      <c r="AI153" s="142">
        <v>0</v>
      </c>
      <c r="AJ153" s="142">
        <f>SUM(AE153:AI153)</f>
        <v>0</v>
      </c>
      <c r="AK153" s="143">
        <v>2022</v>
      </c>
    </row>
    <row r="154" spans="1:37" s="8" customFormat="1" ht="86.25" customHeight="1">
      <c r="A154" s="252"/>
      <c r="B154" s="196">
        <v>0</v>
      </c>
      <c r="C154" s="196">
        <v>2</v>
      </c>
      <c r="D154" s="196">
        <v>9</v>
      </c>
      <c r="E154" s="196">
        <v>0</v>
      </c>
      <c r="F154" s="196">
        <v>7</v>
      </c>
      <c r="G154" s="196">
        <v>0</v>
      </c>
      <c r="H154" s="196">
        <v>1</v>
      </c>
      <c r="I154" s="196">
        <v>1</v>
      </c>
      <c r="J154" s="196">
        <v>2</v>
      </c>
      <c r="K154" s="196">
        <v>2</v>
      </c>
      <c r="L154" s="196">
        <v>0</v>
      </c>
      <c r="M154" s="196">
        <v>1</v>
      </c>
      <c r="N154" s="196" t="s">
        <v>75</v>
      </c>
      <c r="O154" s="196">
        <v>1</v>
      </c>
      <c r="P154" s="186">
        <v>3</v>
      </c>
      <c r="Q154" s="186">
        <v>9</v>
      </c>
      <c r="R154" s="186">
        <v>3</v>
      </c>
      <c r="S154" s="186">
        <v>1</v>
      </c>
      <c r="T154" s="186">
        <v>2</v>
      </c>
      <c r="U154" s="186">
        <v>2</v>
      </c>
      <c r="V154" s="186">
        <v>0</v>
      </c>
      <c r="W154" s="186">
        <v>1</v>
      </c>
      <c r="X154" s="186">
        <v>0</v>
      </c>
      <c r="Y154" s="186">
        <v>6</v>
      </c>
      <c r="Z154" s="186">
        <v>0</v>
      </c>
      <c r="AA154" s="186">
        <v>0</v>
      </c>
      <c r="AB154" s="148" t="s">
        <v>324</v>
      </c>
      <c r="AC154" s="131" t="s">
        <v>97</v>
      </c>
      <c r="AD154" s="142">
        <v>911631.6</v>
      </c>
      <c r="AE154" s="142">
        <v>0</v>
      </c>
      <c r="AF154" s="142">
        <v>0</v>
      </c>
      <c r="AG154" s="142">
        <v>0</v>
      </c>
      <c r="AH154" s="142">
        <v>0</v>
      </c>
      <c r="AI154" s="142">
        <v>0</v>
      </c>
      <c r="AJ154" s="142">
        <f>SUM(AE154:AI154)</f>
        <v>0</v>
      </c>
      <c r="AK154" s="143">
        <v>2022</v>
      </c>
    </row>
    <row r="155" spans="1:37" s="35" customFormat="1" ht="48" customHeight="1">
      <c r="A155" s="252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>
        <v>1</v>
      </c>
      <c r="T155" s="186">
        <v>2</v>
      </c>
      <c r="U155" s="186">
        <v>2</v>
      </c>
      <c r="V155" s="186">
        <v>0</v>
      </c>
      <c r="W155" s="186">
        <v>2</v>
      </c>
      <c r="X155" s="186">
        <v>0</v>
      </c>
      <c r="Y155" s="186">
        <v>0</v>
      </c>
      <c r="Z155" s="186">
        <v>0</v>
      </c>
      <c r="AA155" s="186">
        <v>0</v>
      </c>
      <c r="AB155" s="127" t="s">
        <v>98</v>
      </c>
      <c r="AC155" s="144"/>
      <c r="AD155" s="260">
        <f>AD160+AD163+AD165+AD167</f>
        <v>3240300</v>
      </c>
      <c r="AE155" s="260">
        <f>AE160+AE163+AE165+AE167</f>
        <v>3219300</v>
      </c>
      <c r="AF155" s="260">
        <f>AF160+AF163+AF165+AF167</f>
        <v>3219300</v>
      </c>
      <c r="AG155" s="260">
        <f>AG160+AG163+AG165+AG167</f>
        <v>3219300</v>
      </c>
      <c r="AH155" s="260">
        <f>AH160+AH163+AH165+AH167</f>
        <v>3240300</v>
      </c>
      <c r="AI155" s="260">
        <f>AI160+AI163+AI165+AI167</f>
        <v>3240300</v>
      </c>
      <c r="AJ155" s="259">
        <f>SUM(AD155:AI155)</f>
        <v>19378800</v>
      </c>
      <c r="AK155" s="121"/>
    </row>
    <row r="156" spans="1:37" s="35" customFormat="1" ht="53.25" customHeight="1">
      <c r="A156" s="252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>
        <v>1</v>
      </c>
      <c r="T156" s="186">
        <v>2</v>
      </c>
      <c r="U156" s="186">
        <v>2</v>
      </c>
      <c r="V156" s="186">
        <v>0</v>
      </c>
      <c r="W156" s="186">
        <v>2</v>
      </c>
      <c r="X156" s="186">
        <v>0</v>
      </c>
      <c r="Y156" s="186">
        <v>0</v>
      </c>
      <c r="Z156" s="186">
        <v>0</v>
      </c>
      <c r="AA156" s="186">
        <v>1</v>
      </c>
      <c r="AB156" s="77" t="s">
        <v>102</v>
      </c>
      <c r="AC156" s="50" t="s">
        <v>95</v>
      </c>
      <c r="AD156" s="37">
        <v>100</v>
      </c>
      <c r="AE156" s="37">
        <v>100</v>
      </c>
      <c r="AF156" s="37">
        <v>100</v>
      </c>
      <c r="AG156" s="37">
        <v>100</v>
      </c>
      <c r="AH156" s="37">
        <v>100</v>
      </c>
      <c r="AI156" s="37">
        <v>100</v>
      </c>
      <c r="AJ156" s="58">
        <f>SUM(AE156)</f>
        <v>100</v>
      </c>
      <c r="AK156" s="49">
        <v>2027</v>
      </c>
    </row>
    <row r="157" spans="1:37" s="35" customFormat="1" ht="75">
      <c r="A157" s="252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>
        <v>1</v>
      </c>
      <c r="T157" s="186">
        <v>2</v>
      </c>
      <c r="U157" s="186">
        <v>2</v>
      </c>
      <c r="V157" s="186">
        <v>0</v>
      </c>
      <c r="W157" s="186">
        <v>2</v>
      </c>
      <c r="X157" s="186">
        <v>0</v>
      </c>
      <c r="Y157" s="186">
        <v>0</v>
      </c>
      <c r="Z157" s="186">
        <v>0</v>
      </c>
      <c r="AA157" s="186">
        <v>2</v>
      </c>
      <c r="AB157" s="77" t="s">
        <v>191</v>
      </c>
      <c r="AC157" s="50" t="s">
        <v>95</v>
      </c>
      <c r="AD157" s="37">
        <v>90</v>
      </c>
      <c r="AE157" s="37">
        <v>90</v>
      </c>
      <c r="AF157" s="37">
        <v>90</v>
      </c>
      <c r="AG157" s="37">
        <v>90</v>
      </c>
      <c r="AH157" s="37">
        <v>90</v>
      </c>
      <c r="AI157" s="37">
        <v>90</v>
      </c>
      <c r="AJ157" s="58">
        <v>90</v>
      </c>
      <c r="AK157" s="49">
        <v>2027</v>
      </c>
    </row>
    <row r="158" spans="1:37" s="35" customFormat="1" ht="63.75" customHeight="1">
      <c r="A158" s="252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>
        <v>1</v>
      </c>
      <c r="T158" s="186">
        <v>2</v>
      </c>
      <c r="U158" s="186">
        <v>2</v>
      </c>
      <c r="V158" s="186">
        <v>0</v>
      </c>
      <c r="W158" s="186">
        <v>2</v>
      </c>
      <c r="X158" s="186">
        <v>0</v>
      </c>
      <c r="Y158" s="186">
        <v>0</v>
      </c>
      <c r="Z158" s="186">
        <v>0</v>
      </c>
      <c r="AA158" s="186">
        <v>3</v>
      </c>
      <c r="AB158" s="77" t="s">
        <v>78</v>
      </c>
      <c r="AC158" s="50" t="s">
        <v>95</v>
      </c>
      <c r="AD158" s="37">
        <v>65</v>
      </c>
      <c r="AE158" s="37">
        <v>65</v>
      </c>
      <c r="AF158" s="37">
        <v>65</v>
      </c>
      <c r="AG158" s="37">
        <v>65</v>
      </c>
      <c r="AH158" s="37">
        <v>65</v>
      </c>
      <c r="AI158" s="37">
        <v>65</v>
      </c>
      <c r="AJ158" s="58">
        <v>65</v>
      </c>
      <c r="AK158" s="49">
        <v>2027</v>
      </c>
    </row>
    <row r="159" spans="1:37" s="35" customFormat="1" ht="60">
      <c r="A159" s="252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>
        <v>1</v>
      </c>
      <c r="T159" s="186">
        <v>2</v>
      </c>
      <c r="U159" s="186">
        <v>2</v>
      </c>
      <c r="V159" s="186">
        <v>0</v>
      </c>
      <c r="W159" s="186">
        <v>2</v>
      </c>
      <c r="X159" s="186">
        <v>0</v>
      </c>
      <c r="Y159" s="186">
        <v>0</v>
      </c>
      <c r="Z159" s="186">
        <v>0</v>
      </c>
      <c r="AA159" s="186">
        <v>4</v>
      </c>
      <c r="AB159" s="77" t="s">
        <v>79</v>
      </c>
      <c r="AC159" s="50" t="s">
        <v>95</v>
      </c>
      <c r="AD159" s="37">
        <v>90</v>
      </c>
      <c r="AE159" s="37">
        <v>90</v>
      </c>
      <c r="AF159" s="37">
        <v>90</v>
      </c>
      <c r="AG159" s="37">
        <v>90</v>
      </c>
      <c r="AH159" s="37">
        <v>90</v>
      </c>
      <c r="AI159" s="37">
        <v>90</v>
      </c>
      <c r="AJ159" s="58">
        <v>90</v>
      </c>
      <c r="AK159" s="49">
        <v>2027</v>
      </c>
    </row>
    <row r="160" spans="1:37" s="35" customFormat="1" ht="81" customHeight="1">
      <c r="A160" s="252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>
        <v>1</v>
      </c>
      <c r="T160" s="186">
        <v>2</v>
      </c>
      <c r="U160" s="186">
        <v>2</v>
      </c>
      <c r="V160" s="186">
        <v>0</v>
      </c>
      <c r="W160" s="186">
        <v>2</v>
      </c>
      <c r="X160" s="186">
        <v>0</v>
      </c>
      <c r="Y160" s="186">
        <v>1</v>
      </c>
      <c r="Z160" s="186">
        <v>0</v>
      </c>
      <c r="AA160" s="186">
        <v>0</v>
      </c>
      <c r="AB160" s="141" t="s">
        <v>80</v>
      </c>
      <c r="AC160" s="156"/>
      <c r="AD160" s="134"/>
      <c r="AE160" s="134"/>
      <c r="AF160" s="134"/>
      <c r="AG160" s="134"/>
      <c r="AH160" s="134"/>
      <c r="AI160" s="134"/>
      <c r="AJ160" s="139"/>
      <c r="AK160" s="136"/>
    </row>
    <row r="161" spans="1:37" s="35" customFormat="1" ht="51" customHeight="1">
      <c r="A161" s="252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>
        <v>1</v>
      </c>
      <c r="T161" s="186">
        <v>2</v>
      </c>
      <c r="U161" s="186">
        <v>2</v>
      </c>
      <c r="V161" s="186">
        <v>0</v>
      </c>
      <c r="W161" s="186">
        <v>2</v>
      </c>
      <c r="X161" s="186">
        <v>0</v>
      </c>
      <c r="Y161" s="186">
        <v>1</v>
      </c>
      <c r="Z161" s="186">
        <v>0</v>
      </c>
      <c r="AA161" s="186">
        <v>1</v>
      </c>
      <c r="AB161" s="77" t="s">
        <v>13</v>
      </c>
      <c r="AC161" s="50" t="s">
        <v>96</v>
      </c>
      <c r="AD161" s="37">
        <v>1</v>
      </c>
      <c r="AE161" s="37">
        <v>1</v>
      </c>
      <c r="AF161" s="37">
        <v>1</v>
      </c>
      <c r="AG161" s="37">
        <v>1</v>
      </c>
      <c r="AH161" s="37">
        <v>1</v>
      </c>
      <c r="AI161" s="37">
        <v>1</v>
      </c>
      <c r="AJ161" s="58">
        <f>SUM(AD161:AI161)</f>
        <v>6</v>
      </c>
      <c r="AK161" s="37">
        <v>2027</v>
      </c>
    </row>
    <row r="162" spans="1:37" s="35" customFormat="1" ht="60" customHeight="1" hidden="1">
      <c r="A162" s="252"/>
      <c r="B162" s="186">
        <v>0</v>
      </c>
      <c r="C162" s="186">
        <v>2</v>
      </c>
      <c r="D162" s="186">
        <v>9</v>
      </c>
      <c r="E162" s="186">
        <v>1</v>
      </c>
      <c r="F162" s="186">
        <v>0</v>
      </c>
      <c r="G162" s="186">
        <v>0</v>
      </c>
      <c r="H162" s="186">
        <v>4</v>
      </c>
      <c r="I162" s="186">
        <v>1</v>
      </c>
      <c r="J162" s="186">
        <v>2</v>
      </c>
      <c r="K162" s="186">
        <v>2</v>
      </c>
      <c r="L162" s="186"/>
      <c r="M162" s="186"/>
      <c r="N162" s="186">
        <v>7</v>
      </c>
      <c r="O162" s="186">
        <v>5</v>
      </c>
      <c r="P162" s="186">
        <v>0</v>
      </c>
      <c r="Q162" s="186">
        <v>1</v>
      </c>
      <c r="R162" s="186"/>
      <c r="S162" s="186">
        <v>1</v>
      </c>
      <c r="T162" s="186">
        <v>2</v>
      </c>
      <c r="U162" s="186">
        <v>2</v>
      </c>
      <c r="V162" s="186">
        <v>0</v>
      </c>
      <c r="W162" s="186">
        <v>2</v>
      </c>
      <c r="X162" s="186">
        <v>0</v>
      </c>
      <c r="Y162" s="186">
        <v>2</v>
      </c>
      <c r="Z162" s="186">
        <v>0</v>
      </c>
      <c r="AA162" s="186">
        <v>0</v>
      </c>
      <c r="AB162" s="236" t="s">
        <v>81</v>
      </c>
      <c r="AC162" s="131" t="s">
        <v>97</v>
      </c>
      <c r="AD162" s="137"/>
      <c r="AE162" s="137"/>
      <c r="AF162" s="137"/>
      <c r="AG162" s="137"/>
      <c r="AH162" s="137"/>
      <c r="AI162" s="137"/>
      <c r="AJ162" s="138"/>
      <c r="AK162" s="134"/>
    </row>
    <row r="163" spans="1:37" s="35" customFormat="1" ht="96.75" customHeight="1">
      <c r="A163" s="252"/>
      <c r="B163" s="186">
        <v>0</v>
      </c>
      <c r="C163" s="186">
        <v>2</v>
      </c>
      <c r="D163" s="186">
        <v>9</v>
      </c>
      <c r="E163" s="186">
        <v>1</v>
      </c>
      <c r="F163" s="186">
        <v>0</v>
      </c>
      <c r="G163" s="186">
        <v>0</v>
      </c>
      <c r="H163" s="186">
        <v>4</v>
      </c>
      <c r="I163" s="186">
        <v>1</v>
      </c>
      <c r="J163" s="186">
        <v>2</v>
      </c>
      <c r="K163" s="186">
        <v>2</v>
      </c>
      <c r="L163" s="186">
        <v>0</v>
      </c>
      <c r="M163" s="186">
        <v>2</v>
      </c>
      <c r="N163" s="186">
        <v>1</v>
      </c>
      <c r="O163" s="186">
        <v>0</v>
      </c>
      <c r="P163" s="186">
        <v>5</v>
      </c>
      <c r="Q163" s="186">
        <v>0</v>
      </c>
      <c r="R163" s="186" t="s">
        <v>74</v>
      </c>
      <c r="S163" s="186">
        <v>1</v>
      </c>
      <c r="T163" s="186">
        <v>2</v>
      </c>
      <c r="U163" s="186">
        <v>2</v>
      </c>
      <c r="V163" s="186">
        <v>0</v>
      </c>
      <c r="W163" s="186">
        <v>2</v>
      </c>
      <c r="X163" s="186">
        <v>0</v>
      </c>
      <c r="Y163" s="186">
        <v>2</v>
      </c>
      <c r="Z163" s="186">
        <v>0</v>
      </c>
      <c r="AA163" s="186">
        <v>0</v>
      </c>
      <c r="AB163" s="237"/>
      <c r="AC163" s="131" t="s">
        <v>97</v>
      </c>
      <c r="AD163" s="137">
        <v>3240300</v>
      </c>
      <c r="AE163" s="137">
        <v>3219300</v>
      </c>
      <c r="AF163" s="137">
        <v>3219300</v>
      </c>
      <c r="AG163" s="137">
        <v>3219300</v>
      </c>
      <c r="AH163" s="137">
        <v>3240300</v>
      </c>
      <c r="AI163" s="137">
        <v>3240300</v>
      </c>
      <c r="AJ163" s="138">
        <f>SUM(AD163:AI163)</f>
        <v>19378800</v>
      </c>
      <c r="AK163" s="134">
        <v>2027</v>
      </c>
    </row>
    <row r="164" spans="1:37" s="35" customFormat="1" ht="119.25">
      <c r="A164" s="252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>
        <v>1</v>
      </c>
      <c r="T164" s="186">
        <v>2</v>
      </c>
      <c r="U164" s="186">
        <v>2</v>
      </c>
      <c r="V164" s="186">
        <v>0</v>
      </c>
      <c r="W164" s="186">
        <v>2</v>
      </c>
      <c r="X164" s="186">
        <v>0</v>
      </c>
      <c r="Y164" s="186">
        <v>2</v>
      </c>
      <c r="Z164" s="186">
        <v>0</v>
      </c>
      <c r="AA164" s="186">
        <v>1</v>
      </c>
      <c r="AB164" s="66" t="s">
        <v>288</v>
      </c>
      <c r="AC164" s="50" t="s">
        <v>108</v>
      </c>
      <c r="AD164" s="67">
        <v>891</v>
      </c>
      <c r="AE164" s="67">
        <v>891</v>
      </c>
      <c r="AF164" s="67">
        <v>891</v>
      </c>
      <c r="AG164" s="67">
        <v>891</v>
      </c>
      <c r="AH164" s="67">
        <v>891</v>
      </c>
      <c r="AI164" s="67">
        <v>891</v>
      </c>
      <c r="AJ164" s="107">
        <f>SUM(AD164:AI164)</f>
        <v>5346</v>
      </c>
      <c r="AK164" s="49">
        <v>2027</v>
      </c>
    </row>
    <row r="165" spans="1:37" s="35" customFormat="1" ht="120">
      <c r="A165" s="252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>
        <v>1</v>
      </c>
      <c r="T165" s="186">
        <v>2</v>
      </c>
      <c r="U165" s="186">
        <v>2</v>
      </c>
      <c r="V165" s="186">
        <v>0</v>
      </c>
      <c r="W165" s="186">
        <v>2</v>
      </c>
      <c r="X165" s="186">
        <v>0</v>
      </c>
      <c r="Y165" s="186">
        <v>3</v>
      </c>
      <c r="Z165" s="186">
        <v>0</v>
      </c>
      <c r="AA165" s="186">
        <v>0</v>
      </c>
      <c r="AB165" s="141" t="s">
        <v>242</v>
      </c>
      <c r="AC165" s="131"/>
      <c r="AD165" s="157"/>
      <c r="AE165" s="157"/>
      <c r="AF165" s="157"/>
      <c r="AG165" s="157"/>
      <c r="AH165" s="157"/>
      <c r="AI165" s="157"/>
      <c r="AJ165" s="147"/>
      <c r="AK165" s="136"/>
    </row>
    <row r="166" spans="1:37" s="35" customFormat="1" ht="119.25">
      <c r="A166" s="252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>
        <v>1</v>
      </c>
      <c r="T166" s="186">
        <v>2</v>
      </c>
      <c r="U166" s="186">
        <v>2</v>
      </c>
      <c r="V166" s="186">
        <v>0</v>
      </c>
      <c r="W166" s="186">
        <v>2</v>
      </c>
      <c r="X166" s="186">
        <v>0</v>
      </c>
      <c r="Y166" s="186">
        <v>3</v>
      </c>
      <c r="Z166" s="186">
        <v>0</v>
      </c>
      <c r="AA166" s="186">
        <v>1</v>
      </c>
      <c r="AB166" s="66" t="s">
        <v>289</v>
      </c>
      <c r="AC166" s="50" t="s">
        <v>96</v>
      </c>
      <c r="AD166" s="67">
        <v>120</v>
      </c>
      <c r="AE166" s="67">
        <v>120</v>
      </c>
      <c r="AF166" s="67">
        <v>120</v>
      </c>
      <c r="AG166" s="67">
        <v>120</v>
      </c>
      <c r="AH166" s="67">
        <v>120</v>
      </c>
      <c r="AI166" s="67">
        <v>120</v>
      </c>
      <c r="AJ166" s="107">
        <f>SUM(AD166:AI166)</f>
        <v>720</v>
      </c>
      <c r="AK166" s="49">
        <v>2027</v>
      </c>
    </row>
    <row r="167" spans="1:37" s="35" customFormat="1" ht="105">
      <c r="A167" s="252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>
        <v>1</v>
      </c>
      <c r="T167" s="186">
        <v>2</v>
      </c>
      <c r="U167" s="186">
        <v>2</v>
      </c>
      <c r="V167" s="186">
        <v>0</v>
      </c>
      <c r="W167" s="186">
        <v>2</v>
      </c>
      <c r="X167" s="186">
        <v>0</v>
      </c>
      <c r="Y167" s="186">
        <v>4</v>
      </c>
      <c r="Z167" s="186">
        <v>0</v>
      </c>
      <c r="AA167" s="186">
        <v>0</v>
      </c>
      <c r="AB167" s="141" t="s">
        <v>240</v>
      </c>
      <c r="AC167" s="131"/>
      <c r="AD167" s="157"/>
      <c r="AE167" s="157"/>
      <c r="AF167" s="157"/>
      <c r="AG167" s="157"/>
      <c r="AH167" s="157"/>
      <c r="AI167" s="157"/>
      <c r="AJ167" s="147"/>
      <c r="AK167" s="136"/>
    </row>
    <row r="168" spans="1:37" s="35" customFormat="1" ht="96" customHeight="1">
      <c r="A168" s="252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>
        <v>1</v>
      </c>
      <c r="T168" s="186">
        <v>2</v>
      </c>
      <c r="U168" s="186">
        <v>2</v>
      </c>
      <c r="V168" s="186">
        <v>0</v>
      </c>
      <c r="W168" s="186">
        <v>2</v>
      </c>
      <c r="X168" s="186">
        <v>0</v>
      </c>
      <c r="Y168" s="186">
        <v>4</v>
      </c>
      <c r="Z168" s="186">
        <v>0</v>
      </c>
      <c r="AA168" s="186">
        <v>1</v>
      </c>
      <c r="AB168" s="113" t="s">
        <v>290</v>
      </c>
      <c r="AC168" s="50" t="s">
        <v>95</v>
      </c>
      <c r="AD168" s="67">
        <v>86</v>
      </c>
      <c r="AE168" s="67">
        <v>86</v>
      </c>
      <c r="AF168" s="67">
        <v>86</v>
      </c>
      <c r="AG168" s="67">
        <v>86</v>
      </c>
      <c r="AH168" s="67">
        <v>86</v>
      </c>
      <c r="AI168" s="67">
        <v>86</v>
      </c>
      <c r="AJ168" s="107">
        <f>SUM(AD168:AI168)</f>
        <v>516</v>
      </c>
      <c r="AK168" s="49">
        <v>2027</v>
      </c>
    </row>
    <row r="169" spans="1:37" s="35" customFormat="1" ht="75">
      <c r="A169" s="252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>
        <v>1</v>
      </c>
      <c r="T169" s="186">
        <v>2</v>
      </c>
      <c r="U169" s="186">
        <v>2</v>
      </c>
      <c r="V169" s="186">
        <v>0</v>
      </c>
      <c r="W169" s="186">
        <v>3</v>
      </c>
      <c r="X169" s="186">
        <v>0</v>
      </c>
      <c r="Y169" s="186">
        <v>0</v>
      </c>
      <c r="Z169" s="186">
        <v>0</v>
      </c>
      <c r="AA169" s="186">
        <v>0</v>
      </c>
      <c r="AB169" s="127" t="s">
        <v>103</v>
      </c>
      <c r="AC169" s="144"/>
      <c r="AD169" s="129"/>
      <c r="AE169" s="129"/>
      <c r="AF169" s="129"/>
      <c r="AG169" s="129"/>
      <c r="AH169" s="129"/>
      <c r="AI169" s="129"/>
      <c r="AJ169" s="130"/>
      <c r="AK169" s="121"/>
    </row>
    <row r="170" spans="1:37" s="35" customFormat="1" ht="75">
      <c r="A170" s="252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>
        <v>1</v>
      </c>
      <c r="T170" s="186">
        <v>2</v>
      </c>
      <c r="U170" s="186">
        <v>2</v>
      </c>
      <c r="V170" s="186">
        <v>0</v>
      </c>
      <c r="W170" s="186">
        <v>3</v>
      </c>
      <c r="X170" s="186">
        <v>0</v>
      </c>
      <c r="Y170" s="186">
        <v>0</v>
      </c>
      <c r="Z170" s="186">
        <v>0</v>
      </c>
      <c r="AA170" s="186">
        <v>1</v>
      </c>
      <c r="AB170" s="77" t="s">
        <v>104</v>
      </c>
      <c r="AC170" s="50" t="s">
        <v>95</v>
      </c>
      <c r="AD170" s="37">
        <v>100</v>
      </c>
      <c r="AE170" s="37">
        <v>100</v>
      </c>
      <c r="AF170" s="37">
        <v>100</v>
      </c>
      <c r="AG170" s="37">
        <v>100</v>
      </c>
      <c r="AH170" s="37">
        <v>100</v>
      </c>
      <c r="AI170" s="37">
        <v>100</v>
      </c>
      <c r="AJ170" s="58">
        <v>100</v>
      </c>
      <c r="AK170" s="49">
        <v>2027</v>
      </c>
    </row>
    <row r="171" spans="1:37" s="35" customFormat="1" ht="69" customHeight="1">
      <c r="A171" s="252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>
        <v>1</v>
      </c>
      <c r="T171" s="186">
        <v>2</v>
      </c>
      <c r="U171" s="186">
        <v>2</v>
      </c>
      <c r="V171" s="186">
        <v>0</v>
      </c>
      <c r="W171" s="186">
        <v>3</v>
      </c>
      <c r="X171" s="186">
        <v>0</v>
      </c>
      <c r="Y171" s="186">
        <v>0</v>
      </c>
      <c r="Z171" s="186">
        <v>0</v>
      </c>
      <c r="AA171" s="186">
        <v>2</v>
      </c>
      <c r="AB171" s="79" t="s">
        <v>105</v>
      </c>
      <c r="AC171" s="50" t="s">
        <v>95</v>
      </c>
      <c r="AD171" s="37">
        <v>100</v>
      </c>
      <c r="AE171" s="37">
        <v>100</v>
      </c>
      <c r="AF171" s="37">
        <v>100</v>
      </c>
      <c r="AG171" s="37">
        <v>100</v>
      </c>
      <c r="AH171" s="37">
        <v>100</v>
      </c>
      <c r="AI171" s="37">
        <v>100</v>
      </c>
      <c r="AJ171" s="58">
        <v>100</v>
      </c>
      <c r="AK171" s="49">
        <v>2027</v>
      </c>
    </row>
    <row r="172" spans="1:37" s="35" customFormat="1" ht="81" customHeight="1">
      <c r="A172" s="252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>
        <v>1</v>
      </c>
      <c r="T172" s="186">
        <v>2</v>
      </c>
      <c r="U172" s="186">
        <v>2</v>
      </c>
      <c r="V172" s="186">
        <v>0</v>
      </c>
      <c r="W172" s="186">
        <v>3</v>
      </c>
      <c r="X172" s="186">
        <v>0</v>
      </c>
      <c r="Y172" s="186">
        <v>0</v>
      </c>
      <c r="Z172" s="186">
        <v>0</v>
      </c>
      <c r="AA172" s="186">
        <v>3</v>
      </c>
      <c r="AB172" s="77" t="s">
        <v>106</v>
      </c>
      <c r="AC172" s="50" t="s">
        <v>95</v>
      </c>
      <c r="AD172" s="37">
        <v>100</v>
      </c>
      <c r="AE172" s="37">
        <v>100</v>
      </c>
      <c r="AF172" s="37">
        <v>100</v>
      </c>
      <c r="AG172" s="37">
        <v>100</v>
      </c>
      <c r="AH172" s="37">
        <v>100</v>
      </c>
      <c r="AI172" s="37">
        <v>100</v>
      </c>
      <c r="AJ172" s="58">
        <v>100</v>
      </c>
      <c r="AK172" s="49">
        <v>2027</v>
      </c>
    </row>
    <row r="173" spans="1:37" s="35" customFormat="1" ht="73.5" customHeight="1">
      <c r="A173" s="252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>
        <v>1</v>
      </c>
      <c r="T173" s="186">
        <v>2</v>
      </c>
      <c r="U173" s="186">
        <v>2</v>
      </c>
      <c r="V173" s="186">
        <v>0</v>
      </c>
      <c r="W173" s="186">
        <v>3</v>
      </c>
      <c r="X173" s="186">
        <v>0</v>
      </c>
      <c r="Y173" s="186">
        <v>1</v>
      </c>
      <c r="Z173" s="186">
        <v>0</v>
      </c>
      <c r="AA173" s="186">
        <v>0</v>
      </c>
      <c r="AB173" s="236" t="s">
        <v>2</v>
      </c>
      <c r="AC173" s="131" t="s">
        <v>97</v>
      </c>
      <c r="AD173" s="134"/>
      <c r="AE173" s="146"/>
      <c r="AF173" s="134"/>
      <c r="AG173" s="134"/>
      <c r="AH173" s="134"/>
      <c r="AI173" s="134"/>
      <c r="AJ173" s="147"/>
      <c r="AK173" s="136"/>
    </row>
    <row r="174" spans="1:37" s="35" customFormat="1" ht="37.5" customHeight="1">
      <c r="A174" s="252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237"/>
      <c r="AC174" s="131" t="s">
        <v>97</v>
      </c>
      <c r="AD174" s="134"/>
      <c r="AE174" s="146"/>
      <c r="AF174" s="134"/>
      <c r="AG174" s="134"/>
      <c r="AH174" s="134"/>
      <c r="AI174" s="134"/>
      <c r="AJ174" s="147"/>
      <c r="AK174" s="136"/>
    </row>
    <row r="175" spans="1:37" s="35" customFormat="1" ht="66.75" customHeight="1">
      <c r="A175" s="252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>
        <v>1</v>
      </c>
      <c r="T175" s="186">
        <v>2</v>
      </c>
      <c r="U175" s="186">
        <v>2</v>
      </c>
      <c r="V175" s="186">
        <v>0</v>
      </c>
      <c r="W175" s="186">
        <v>3</v>
      </c>
      <c r="X175" s="186">
        <v>0</v>
      </c>
      <c r="Y175" s="186">
        <v>1</v>
      </c>
      <c r="Z175" s="186">
        <v>0</v>
      </c>
      <c r="AA175" s="186">
        <v>1</v>
      </c>
      <c r="AB175" s="77" t="s">
        <v>3</v>
      </c>
      <c r="AC175" s="50" t="s">
        <v>108</v>
      </c>
      <c r="AD175" s="37">
        <v>156</v>
      </c>
      <c r="AE175" s="37">
        <v>156</v>
      </c>
      <c r="AF175" s="37">
        <v>156</v>
      </c>
      <c r="AG175" s="37">
        <v>156</v>
      </c>
      <c r="AH175" s="37">
        <v>156</v>
      </c>
      <c r="AI175" s="37">
        <v>156</v>
      </c>
      <c r="AJ175" s="37">
        <f>SUM(AD175:AI175)</f>
        <v>936</v>
      </c>
      <c r="AK175" s="37">
        <v>2027</v>
      </c>
    </row>
    <row r="176" spans="1:38" s="35" customFormat="1" ht="69" customHeight="1">
      <c r="A176" s="252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>
        <v>1</v>
      </c>
      <c r="T176" s="186">
        <v>2</v>
      </c>
      <c r="U176" s="186">
        <v>2</v>
      </c>
      <c r="V176" s="186">
        <v>0</v>
      </c>
      <c r="W176" s="186">
        <v>3</v>
      </c>
      <c r="X176" s="186">
        <v>0</v>
      </c>
      <c r="Y176" s="186">
        <v>1</v>
      </c>
      <c r="Z176" s="186">
        <v>0</v>
      </c>
      <c r="AA176" s="186">
        <v>2</v>
      </c>
      <c r="AB176" s="82" t="s">
        <v>4</v>
      </c>
      <c r="AC176" s="52" t="s">
        <v>108</v>
      </c>
      <c r="AD176" s="97">
        <v>217</v>
      </c>
      <c r="AE176" s="97">
        <v>217</v>
      </c>
      <c r="AF176" s="97">
        <v>217</v>
      </c>
      <c r="AG176" s="97">
        <v>217</v>
      </c>
      <c r="AH176" s="97">
        <v>217</v>
      </c>
      <c r="AI176" s="97">
        <v>217</v>
      </c>
      <c r="AJ176" s="97">
        <f>SUM(AD176:AI176)</f>
        <v>1302</v>
      </c>
      <c r="AK176" s="37">
        <v>2027</v>
      </c>
      <c r="AL176" s="63"/>
    </row>
    <row r="177" spans="1:37" s="35" customFormat="1" ht="0.75" customHeight="1">
      <c r="A177" s="252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6">
        <v>1</v>
      </c>
      <c r="T177" s="186">
        <v>2</v>
      </c>
      <c r="U177" s="186">
        <v>2</v>
      </c>
      <c r="V177" s="186">
        <v>0</v>
      </c>
      <c r="W177" s="186">
        <v>3</v>
      </c>
      <c r="X177" s="186">
        <v>0</v>
      </c>
      <c r="Y177" s="186">
        <v>4</v>
      </c>
      <c r="Z177" s="187">
        <v>0</v>
      </c>
      <c r="AA177" s="187">
        <v>1</v>
      </c>
      <c r="AB177" s="66" t="s">
        <v>14</v>
      </c>
      <c r="AC177" s="50" t="s">
        <v>96</v>
      </c>
      <c r="AD177" s="37"/>
      <c r="AE177" s="100"/>
      <c r="AF177" s="37"/>
      <c r="AG177" s="37"/>
      <c r="AH177" s="37"/>
      <c r="AI177" s="37"/>
      <c r="AJ177" s="58"/>
      <c r="AK177" s="37"/>
    </row>
    <row r="178" spans="1:37" s="35" customFormat="1" ht="52.5" customHeight="1">
      <c r="A178" s="252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7"/>
      <c r="Q178" s="187"/>
      <c r="R178" s="187"/>
      <c r="S178" s="187">
        <v>1</v>
      </c>
      <c r="T178" s="187">
        <v>2</v>
      </c>
      <c r="U178" s="187">
        <v>3</v>
      </c>
      <c r="V178" s="187">
        <v>0</v>
      </c>
      <c r="W178" s="187">
        <v>0</v>
      </c>
      <c r="X178" s="187">
        <v>0</v>
      </c>
      <c r="Y178" s="186">
        <v>0</v>
      </c>
      <c r="Z178" s="187">
        <v>0</v>
      </c>
      <c r="AA178" s="187">
        <v>0</v>
      </c>
      <c r="AB178" s="83" t="s">
        <v>192</v>
      </c>
      <c r="AC178" s="73" t="s">
        <v>97</v>
      </c>
      <c r="AD178" s="159"/>
      <c r="AE178" s="159"/>
      <c r="AF178" s="159"/>
      <c r="AG178" s="159"/>
      <c r="AH178" s="159"/>
      <c r="AI178" s="159"/>
      <c r="AJ178" s="159"/>
      <c r="AK178" s="96"/>
    </row>
    <row r="179" spans="1:37" s="35" customFormat="1" ht="47.25" customHeight="1">
      <c r="A179" s="252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7">
        <v>1</v>
      </c>
      <c r="T179" s="187">
        <v>2</v>
      </c>
      <c r="U179" s="187">
        <v>3</v>
      </c>
      <c r="V179" s="187">
        <v>0</v>
      </c>
      <c r="W179" s="187">
        <v>1</v>
      </c>
      <c r="X179" s="187">
        <v>0</v>
      </c>
      <c r="Y179" s="186">
        <v>0</v>
      </c>
      <c r="Z179" s="186">
        <v>0</v>
      </c>
      <c r="AA179" s="186">
        <v>0</v>
      </c>
      <c r="AB179" s="158" t="s">
        <v>193</v>
      </c>
      <c r="AC179" s="144"/>
      <c r="AD179" s="129"/>
      <c r="AE179" s="129"/>
      <c r="AF179" s="129"/>
      <c r="AG179" s="129"/>
      <c r="AH179" s="129"/>
      <c r="AI179" s="129"/>
      <c r="AJ179" s="130"/>
      <c r="AK179" s="129"/>
    </row>
    <row r="180" spans="1:37" s="35" customFormat="1" ht="51.75" customHeight="1">
      <c r="A180" s="252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7">
        <v>1</v>
      </c>
      <c r="T180" s="187">
        <v>2</v>
      </c>
      <c r="U180" s="187">
        <v>3</v>
      </c>
      <c r="V180" s="187">
        <v>0</v>
      </c>
      <c r="W180" s="187">
        <v>1</v>
      </c>
      <c r="X180" s="187">
        <v>0</v>
      </c>
      <c r="Y180" s="186">
        <v>0</v>
      </c>
      <c r="Z180" s="186">
        <v>0</v>
      </c>
      <c r="AA180" s="186">
        <v>1</v>
      </c>
      <c r="AB180" s="66" t="s">
        <v>226</v>
      </c>
      <c r="AC180" s="36" t="s">
        <v>95</v>
      </c>
      <c r="AD180" s="37">
        <v>100</v>
      </c>
      <c r="AE180" s="37">
        <v>100</v>
      </c>
      <c r="AF180" s="37">
        <v>100</v>
      </c>
      <c r="AG180" s="37">
        <v>100</v>
      </c>
      <c r="AH180" s="37">
        <v>100</v>
      </c>
      <c r="AI180" s="37">
        <v>100</v>
      </c>
      <c r="AJ180" s="58">
        <v>100</v>
      </c>
      <c r="AK180" s="37">
        <v>2027</v>
      </c>
    </row>
    <row r="181" spans="1:37" s="35" customFormat="1" ht="60.75" customHeight="1">
      <c r="A181" s="252"/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87">
        <v>1</v>
      </c>
      <c r="T181" s="187">
        <v>2</v>
      </c>
      <c r="U181" s="187">
        <v>3</v>
      </c>
      <c r="V181" s="187">
        <v>0</v>
      </c>
      <c r="W181" s="187">
        <v>1</v>
      </c>
      <c r="X181" s="187">
        <v>0</v>
      </c>
      <c r="Y181" s="186">
        <v>1</v>
      </c>
      <c r="Z181" s="196">
        <v>0</v>
      </c>
      <c r="AA181" s="196">
        <v>0</v>
      </c>
      <c r="AB181" s="167" t="s">
        <v>15</v>
      </c>
      <c r="AC181" s="131" t="s">
        <v>94</v>
      </c>
      <c r="AD181" s="134"/>
      <c r="AE181" s="134"/>
      <c r="AF181" s="134"/>
      <c r="AG181" s="134"/>
      <c r="AH181" s="134"/>
      <c r="AI181" s="134"/>
      <c r="AJ181" s="147"/>
      <c r="AK181" s="136"/>
    </row>
    <row r="182" spans="1:37" s="35" customFormat="1" ht="90.75" customHeight="1">
      <c r="A182" s="252"/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87">
        <v>1</v>
      </c>
      <c r="T182" s="187">
        <v>2</v>
      </c>
      <c r="U182" s="187">
        <v>3</v>
      </c>
      <c r="V182" s="187">
        <v>0</v>
      </c>
      <c r="W182" s="187">
        <v>1</v>
      </c>
      <c r="X182" s="187">
        <v>0</v>
      </c>
      <c r="Y182" s="186">
        <v>1</v>
      </c>
      <c r="Z182" s="196">
        <v>0</v>
      </c>
      <c r="AA182" s="196">
        <v>1</v>
      </c>
      <c r="AB182" s="79" t="s">
        <v>16</v>
      </c>
      <c r="AC182" s="50" t="s">
        <v>96</v>
      </c>
      <c r="AD182" s="37">
        <v>8</v>
      </c>
      <c r="AE182" s="97">
        <v>8</v>
      </c>
      <c r="AF182" s="37">
        <v>8</v>
      </c>
      <c r="AG182" s="37">
        <v>8</v>
      </c>
      <c r="AH182" s="37">
        <v>8</v>
      </c>
      <c r="AI182" s="37">
        <v>8</v>
      </c>
      <c r="AJ182" s="58">
        <f>SUM(AD182:AI182)</f>
        <v>48</v>
      </c>
      <c r="AK182" s="34">
        <v>2027</v>
      </c>
    </row>
    <row r="183" spans="1:37" s="35" customFormat="1" ht="74.25" customHeight="1">
      <c r="A183" s="253"/>
      <c r="B183" s="197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7"/>
      <c r="Q183" s="197"/>
      <c r="R183" s="197"/>
      <c r="S183" s="187">
        <v>1</v>
      </c>
      <c r="T183" s="187">
        <v>2</v>
      </c>
      <c r="U183" s="187">
        <v>3</v>
      </c>
      <c r="V183" s="187">
        <v>0</v>
      </c>
      <c r="W183" s="187">
        <v>1</v>
      </c>
      <c r="X183" s="187">
        <v>0</v>
      </c>
      <c r="Y183" s="186">
        <v>2</v>
      </c>
      <c r="Z183" s="197">
        <v>0</v>
      </c>
      <c r="AA183" s="197">
        <v>0</v>
      </c>
      <c r="AB183" s="199" t="s">
        <v>17</v>
      </c>
      <c r="AC183" s="131" t="s">
        <v>94</v>
      </c>
      <c r="AD183" s="200"/>
      <c r="AE183" s="200"/>
      <c r="AF183" s="200"/>
      <c r="AG183" s="200"/>
      <c r="AH183" s="200"/>
      <c r="AI183" s="200"/>
      <c r="AJ183" s="147"/>
      <c r="AK183" s="134"/>
    </row>
    <row r="184" spans="1:37" s="35" customFormat="1" ht="93.75" customHeight="1">
      <c r="A184" s="253"/>
      <c r="B184" s="197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7"/>
      <c r="Q184" s="197"/>
      <c r="R184" s="197"/>
      <c r="S184" s="187">
        <v>1</v>
      </c>
      <c r="T184" s="187">
        <v>2</v>
      </c>
      <c r="U184" s="187">
        <v>3</v>
      </c>
      <c r="V184" s="187">
        <v>0</v>
      </c>
      <c r="W184" s="187">
        <v>1</v>
      </c>
      <c r="X184" s="187">
        <v>0</v>
      </c>
      <c r="Y184" s="186">
        <v>2</v>
      </c>
      <c r="Z184" s="197">
        <v>0</v>
      </c>
      <c r="AA184" s="197">
        <v>1</v>
      </c>
      <c r="AB184" s="84" t="s">
        <v>70</v>
      </c>
      <c r="AC184" s="50" t="s">
        <v>96</v>
      </c>
      <c r="AD184" s="108">
        <v>12</v>
      </c>
      <c r="AE184" s="108">
        <v>12</v>
      </c>
      <c r="AF184" s="108">
        <v>12</v>
      </c>
      <c r="AG184" s="108">
        <v>12</v>
      </c>
      <c r="AH184" s="108">
        <v>12</v>
      </c>
      <c r="AI184" s="108">
        <v>12</v>
      </c>
      <c r="AJ184" s="58">
        <f>SUM(AD184:AI184)</f>
        <v>72</v>
      </c>
      <c r="AK184" s="34">
        <v>2027</v>
      </c>
    </row>
    <row r="185" spans="1:37" s="35" customFormat="1" ht="75" customHeight="1">
      <c r="A185" s="253"/>
      <c r="B185" s="197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87">
        <v>1</v>
      </c>
      <c r="T185" s="187">
        <v>2</v>
      </c>
      <c r="U185" s="187">
        <v>3</v>
      </c>
      <c r="V185" s="187">
        <v>0</v>
      </c>
      <c r="W185" s="187">
        <v>1</v>
      </c>
      <c r="X185" s="187">
        <v>0</v>
      </c>
      <c r="Y185" s="186">
        <v>3</v>
      </c>
      <c r="Z185" s="196">
        <v>0</v>
      </c>
      <c r="AA185" s="196">
        <v>0</v>
      </c>
      <c r="AB185" s="199" t="s">
        <v>18</v>
      </c>
      <c r="AC185" s="131" t="s">
        <v>94</v>
      </c>
      <c r="AD185" s="200"/>
      <c r="AE185" s="200"/>
      <c r="AF185" s="200"/>
      <c r="AG185" s="200"/>
      <c r="AH185" s="200"/>
      <c r="AI185" s="200"/>
      <c r="AJ185" s="147"/>
      <c r="AK185" s="134"/>
    </row>
    <row r="186" spans="1:37" s="35" customFormat="1" ht="88.5" customHeight="1">
      <c r="A186" s="253"/>
      <c r="B186" s="197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7"/>
      <c r="Q186" s="197"/>
      <c r="R186" s="197"/>
      <c r="S186" s="187">
        <v>1</v>
      </c>
      <c r="T186" s="187">
        <v>2</v>
      </c>
      <c r="U186" s="187">
        <v>3</v>
      </c>
      <c r="V186" s="187">
        <v>0</v>
      </c>
      <c r="W186" s="187">
        <v>1</v>
      </c>
      <c r="X186" s="187">
        <v>0</v>
      </c>
      <c r="Y186" s="186">
        <v>3</v>
      </c>
      <c r="Z186" s="197">
        <v>0</v>
      </c>
      <c r="AA186" s="197">
        <v>1</v>
      </c>
      <c r="AB186" s="84" t="s">
        <v>49</v>
      </c>
      <c r="AC186" s="50" t="s">
        <v>96</v>
      </c>
      <c r="AD186" s="108">
        <v>2</v>
      </c>
      <c r="AE186" s="108">
        <v>2</v>
      </c>
      <c r="AF186" s="108">
        <v>2</v>
      </c>
      <c r="AG186" s="108">
        <v>2</v>
      </c>
      <c r="AH186" s="108">
        <v>2</v>
      </c>
      <c r="AI186" s="108">
        <v>2</v>
      </c>
      <c r="AJ186" s="58">
        <f>SUM(AD186:AI186)</f>
        <v>12</v>
      </c>
      <c r="AK186" s="34">
        <v>2027</v>
      </c>
    </row>
    <row r="187" spans="1:37" s="35" customFormat="1" ht="66" customHeight="1">
      <c r="A187" s="253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96"/>
      <c r="Q187" s="196"/>
      <c r="R187" s="196"/>
      <c r="S187" s="187">
        <v>1</v>
      </c>
      <c r="T187" s="187">
        <v>2</v>
      </c>
      <c r="U187" s="187">
        <v>3</v>
      </c>
      <c r="V187" s="187">
        <v>0</v>
      </c>
      <c r="W187" s="187">
        <v>2</v>
      </c>
      <c r="X187" s="187">
        <v>0</v>
      </c>
      <c r="Y187" s="186">
        <v>0</v>
      </c>
      <c r="Z187" s="196">
        <v>0</v>
      </c>
      <c r="AA187" s="196">
        <v>0</v>
      </c>
      <c r="AB187" s="160" t="s">
        <v>194</v>
      </c>
      <c r="AC187" s="128"/>
      <c r="AD187" s="129"/>
      <c r="AE187" s="129"/>
      <c r="AF187" s="129"/>
      <c r="AG187" s="129"/>
      <c r="AH187" s="129"/>
      <c r="AI187" s="129"/>
      <c r="AJ187" s="130"/>
      <c r="AK187" s="129"/>
    </row>
    <row r="188" spans="1:37" s="35" customFormat="1" ht="51.75" customHeight="1">
      <c r="A188" s="253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96"/>
      <c r="Q188" s="196"/>
      <c r="R188" s="196"/>
      <c r="S188" s="187">
        <v>1</v>
      </c>
      <c r="T188" s="187">
        <v>2</v>
      </c>
      <c r="U188" s="187">
        <v>3</v>
      </c>
      <c r="V188" s="187">
        <v>0</v>
      </c>
      <c r="W188" s="187">
        <v>2</v>
      </c>
      <c r="X188" s="187">
        <v>0</v>
      </c>
      <c r="Y188" s="186">
        <v>0</v>
      </c>
      <c r="Z188" s="196">
        <v>0</v>
      </c>
      <c r="AA188" s="196">
        <v>1</v>
      </c>
      <c r="AB188" s="66" t="s">
        <v>213</v>
      </c>
      <c r="AC188" s="50" t="s">
        <v>95</v>
      </c>
      <c r="AD188" s="37">
        <v>100</v>
      </c>
      <c r="AE188" s="37">
        <v>100</v>
      </c>
      <c r="AF188" s="37">
        <v>100</v>
      </c>
      <c r="AG188" s="37">
        <v>100</v>
      </c>
      <c r="AH188" s="37">
        <v>100</v>
      </c>
      <c r="AI188" s="37">
        <v>100</v>
      </c>
      <c r="AJ188" s="58">
        <v>100</v>
      </c>
      <c r="AK188" s="37">
        <v>2027</v>
      </c>
    </row>
    <row r="189" spans="1:37" s="35" customFormat="1" ht="97.5" customHeight="1">
      <c r="A189" s="252"/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87">
        <v>1</v>
      </c>
      <c r="T189" s="187">
        <v>2</v>
      </c>
      <c r="U189" s="187">
        <v>3</v>
      </c>
      <c r="V189" s="187">
        <v>0</v>
      </c>
      <c r="W189" s="187">
        <v>2</v>
      </c>
      <c r="X189" s="187">
        <v>0</v>
      </c>
      <c r="Y189" s="186">
        <v>1</v>
      </c>
      <c r="Z189" s="196">
        <v>0</v>
      </c>
      <c r="AA189" s="196">
        <v>0</v>
      </c>
      <c r="AB189" s="141" t="s">
        <v>50</v>
      </c>
      <c r="AC189" s="131" t="s">
        <v>94</v>
      </c>
      <c r="AD189" s="134"/>
      <c r="AE189" s="146"/>
      <c r="AF189" s="134"/>
      <c r="AG189" s="134"/>
      <c r="AH189" s="134"/>
      <c r="AI189" s="134"/>
      <c r="AJ189" s="147"/>
      <c r="AK189" s="134"/>
    </row>
    <row r="190" spans="1:37" s="35" customFormat="1" ht="74.25">
      <c r="A190" s="252"/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87">
        <v>1</v>
      </c>
      <c r="T190" s="187">
        <v>2</v>
      </c>
      <c r="U190" s="187">
        <v>3</v>
      </c>
      <c r="V190" s="187">
        <v>0</v>
      </c>
      <c r="W190" s="187">
        <v>2</v>
      </c>
      <c r="X190" s="187">
        <v>0</v>
      </c>
      <c r="Y190" s="186">
        <v>1</v>
      </c>
      <c r="Z190" s="196">
        <v>0</v>
      </c>
      <c r="AA190" s="196">
        <v>1</v>
      </c>
      <c r="AB190" s="77" t="s">
        <v>51</v>
      </c>
      <c r="AC190" s="50" t="s">
        <v>96</v>
      </c>
      <c r="AD190" s="37">
        <v>2</v>
      </c>
      <c r="AE190" s="95">
        <v>2</v>
      </c>
      <c r="AF190" s="37">
        <v>2</v>
      </c>
      <c r="AG190" s="37">
        <v>2</v>
      </c>
      <c r="AH190" s="37">
        <v>2</v>
      </c>
      <c r="AI190" s="37">
        <v>2</v>
      </c>
      <c r="AJ190" s="58">
        <f>SUM(AD190:AI190)</f>
        <v>12</v>
      </c>
      <c r="AK190" s="37">
        <v>2027</v>
      </c>
    </row>
    <row r="191" spans="1:37" s="35" customFormat="1" ht="45" customHeight="1">
      <c r="A191" s="252"/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87">
        <v>1</v>
      </c>
      <c r="T191" s="187">
        <v>2</v>
      </c>
      <c r="U191" s="187">
        <v>3</v>
      </c>
      <c r="V191" s="187">
        <v>0</v>
      </c>
      <c r="W191" s="187">
        <v>2</v>
      </c>
      <c r="X191" s="187">
        <v>0</v>
      </c>
      <c r="Y191" s="186">
        <v>2</v>
      </c>
      <c r="Z191" s="196">
        <v>0</v>
      </c>
      <c r="AA191" s="196">
        <v>0</v>
      </c>
      <c r="AB191" s="228" t="s">
        <v>52</v>
      </c>
      <c r="AC191" s="131" t="s">
        <v>94</v>
      </c>
      <c r="AD191" s="134"/>
      <c r="AE191" s="146"/>
      <c r="AF191" s="134"/>
      <c r="AG191" s="134"/>
      <c r="AH191" s="134"/>
      <c r="AI191" s="134"/>
      <c r="AJ191" s="147"/>
      <c r="AK191" s="134"/>
    </row>
    <row r="192" spans="1:37" s="35" customFormat="1" ht="30.75" customHeight="1">
      <c r="A192" s="252"/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87"/>
      <c r="T192" s="187"/>
      <c r="U192" s="187"/>
      <c r="V192" s="187"/>
      <c r="W192" s="187"/>
      <c r="X192" s="187"/>
      <c r="Y192" s="186"/>
      <c r="Z192" s="196"/>
      <c r="AA192" s="196"/>
      <c r="AB192" s="229"/>
      <c r="AC192" s="131" t="s">
        <v>94</v>
      </c>
      <c r="AD192" s="134"/>
      <c r="AE192" s="146"/>
      <c r="AF192" s="134"/>
      <c r="AG192" s="134"/>
      <c r="AH192" s="134"/>
      <c r="AI192" s="134"/>
      <c r="AJ192" s="147"/>
      <c r="AK192" s="134"/>
    </row>
    <row r="193" spans="1:37" s="35" customFormat="1" ht="80.25" customHeight="1">
      <c r="A193" s="252"/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87">
        <v>1</v>
      </c>
      <c r="T193" s="187">
        <v>2</v>
      </c>
      <c r="U193" s="187">
        <v>3</v>
      </c>
      <c r="V193" s="187">
        <v>0</v>
      </c>
      <c r="W193" s="187">
        <v>2</v>
      </c>
      <c r="X193" s="187">
        <v>0</v>
      </c>
      <c r="Y193" s="186">
        <v>2</v>
      </c>
      <c r="Z193" s="196">
        <v>0</v>
      </c>
      <c r="AA193" s="196">
        <v>1</v>
      </c>
      <c r="AB193" s="77" t="s">
        <v>214</v>
      </c>
      <c r="AC193" s="50" t="s">
        <v>96</v>
      </c>
      <c r="AD193" s="37">
        <v>11</v>
      </c>
      <c r="AE193" s="95">
        <v>11</v>
      </c>
      <c r="AF193" s="37">
        <v>11</v>
      </c>
      <c r="AG193" s="37">
        <v>11</v>
      </c>
      <c r="AH193" s="37">
        <v>11</v>
      </c>
      <c r="AI193" s="37">
        <v>11</v>
      </c>
      <c r="AJ193" s="58">
        <f>SUM(AD193:AI193)</f>
        <v>66</v>
      </c>
      <c r="AK193" s="49">
        <v>2027</v>
      </c>
    </row>
    <row r="194" spans="1:37" s="35" customFormat="1" ht="93.75" customHeight="1">
      <c r="A194" s="252"/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87">
        <v>1</v>
      </c>
      <c r="T194" s="187">
        <v>2</v>
      </c>
      <c r="U194" s="187">
        <v>3</v>
      </c>
      <c r="V194" s="187">
        <v>0</v>
      </c>
      <c r="W194" s="187">
        <v>2</v>
      </c>
      <c r="X194" s="187">
        <v>0</v>
      </c>
      <c r="Y194" s="186">
        <v>3</v>
      </c>
      <c r="Z194" s="196">
        <v>0</v>
      </c>
      <c r="AA194" s="196">
        <v>0</v>
      </c>
      <c r="AB194" s="141" t="s">
        <v>53</v>
      </c>
      <c r="AC194" s="131" t="s">
        <v>94</v>
      </c>
      <c r="AD194" s="134"/>
      <c r="AE194" s="157"/>
      <c r="AF194" s="134"/>
      <c r="AG194" s="134"/>
      <c r="AH194" s="134"/>
      <c r="AI194" s="134"/>
      <c r="AJ194" s="147"/>
      <c r="AK194" s="134"/>
    </row>
    <row r="195" spans="1:37" s="35" customFormat="1" ht="74.25" customHeight="1">
      <c r="A195" s="252"/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87">
        <v>1</v>
      </c>
      <c r="T195" s="187">
        <v>2</v>
      </c>
      <c r="U195" s="187">
        <v>3</v>
      </c>
      <c r="V195" s="187">
        <v>0</v>
      </c>
      <c r="W195" s="187">
        <v>2</v>
      </c>
      <c r="X195" s="187">
        <v>0</v>
      </c>
      <c r="Y195" s="186">
        <v>3</v>
      </c>
      <c r="Z195" s="196">
        <v>0</v>
      </c>
      <c r="AA195" s="196">
        <v>1</v>
      </c>
      <c r="AB195" s="77" t="s">
        <v>54</v>
      </c>
      <c r="AC195" s="50" t="s">
        <v>96</v>
      </c>
      <c r="AD195" s="37">
        <v>12</v>
      </c>
      <c r="AE195" s="97">
        <v>12</v>
      </c>
      <c r="AF195" s="37">
        <v>12</v>
      </c>
      <c r="AG195" s="37">
        <v>12</v>
      </c>
      <c r="AH195" s="37">
        <v>12</v>
      </c>
      <c r="AI195" s="37">
        <v>12</v>
      </c>
      <c r="AJ195" s="58">
        <f>SUM(AD195:AI195)</f>
        <v>72</v>
      </c>
      <c r="AK195" s="49">
        <v>2027</v>
      </c>
    </row>
    <row r="196" spans="1:37" s="35" customFormat="1" ht="64.5" customHeight="1">
      <c r="A196" s="252"/>
      <c r="B196" s="196"/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87">
        <v>1</v>
      </c>
      <c r="T196" s="187">
        <v>2</v>
      </c>
      <c r="U196" s="187">
        <v>3</v>
      </c>
      <c r="V196" s="187">
        <v>0</v>
      </c>
      <c r="W196" s="187">
        <v>3</v>
      </c>
      <c r="X196" s="187">
        <v>0</v>
      </c>
      <c r="Y196" s="186">
        <v>0</v>
      </c>
      <c r="Z196" s="196">
        <v>0</v>
      </c>
      <c r="AA196" s="196">
        <v>0</v>
      </c>
      <c r="AB196" s="127" t="s">
        <v>195</v>
      </c>
      <c r="AC196" s="161"/>
      <c r="AD196" s="129"/>
      <c r="AE196" s="129"/>
      <c r="AF196" s="129"/>
      <c r="AG196" s="129"/>
      <c r="AH196" s="129"/>
      <c r="AI196" s="129"/>
      <c r="AJ196" s="130"/>
      <c r="AK196" s="129"/>
    </row>
    <row r="197" spans="1:37" s="35" customFormat="1" ht="32.25" customHeight="1">
      <c r="A197" s="252"/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87">
        <v>1</v>
      </c>
      <c r="T197" s="187">
        <v>2</v>
      </c>
      <c r="U197" s="187">
        <v>3</v>
      </c>
      <c r="V197" s="187">
        <v>0</v>
      </c>
      <c r="W197" s="187">
        <v>3</v>
      </c>
      <c r="X197" s="187">
        <v>0</v>
      </c>
      <c r="Y197" s="186">
        <v>1</v>
      </c>
      <c r="Z197" s="196">
        <v>0</v>
      </c>
      <c r="AA197" s="196">
        <v>0</v>
      </c>
      <c r="AB197" s="236" t="s">
        <v>19</v>
      </c>
      <c r="AC197" s="131" t="s">
        <v>97</v>
      </c>
      <c r="AD197" s="134"/>
      <c r="AE197" s="134"/>
      <c r="AF197" s="146"/>
      <c r="AG197" s="134"/>
      <c r="AH197" s="134"/>
      <c r="AI197" s="134"/>
      <c r="AJ197" s="147"/>
      <c r="AK197" s="134"/>
    </row>
    <row r="198" spans="1:37" s="35" customFormat="1" ht="32.25" customHeight="1">
      <c r="A198" s="252"/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87"/>
      <c r="T198" s="187"/>
      <c r="U198" s="187"/>
      <c r="V198" s="187"/>
      <c r="W198" s="187"/>
      <c r="X198" s="187"/>
      <c r="Y198" s="186"/>
      <c r="Z198" s="196"/>
      <c r="AA198" s="196"/>
      <c r="AB198" s="237"/>
      <c r="AC198" s="131" t="s">
        <v>97</v>
      </c>
      <c r="AD198" s="146"/>
      <c r="AE198" s="146"/>
      <c r="AF198" s="146"/>
      <c r="AG198" s="146"/>
      <c r="AH198" s="146"/>
      <c r="AI198" s="146"/>
      <c r="AJ198" s="147"/>
      <c r="AK198" s="136"/>
    </row>
    <row r="199" spans="1:37" s="35" customFormat="1" ht="59.25">
      <c r="A199" s="252"/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87">
        <v>1</v>
      </c>
      <c r="T199" s="187">
        <v>2</v>
      </c>
      <c r="U199" s="187">
        <v>3</v>
      </c>
      <c r="V199" s="187">
        <v>0</v>
      </c>
      <c r="W199" s="187">
        <v>3</v>
      </c>
      <c r="X199" s="187">
        <v>0</v>
      </c>
      <c r="Y199" s="186">
        <v>1</v>
      </c>
      <c r="Z199" s="196">
        <v>0</v>
      </c>
      <c r="AA199" s="196">
        <v>1</v>
      </c>
      <c r="AB199" s="77" t="s">
        <v>298</v>
      </c>
      <c r="AC199" s="50" t="s">
        <v>96</v>
      </c>
      <c r="AD199" s="37">
        <v>8</v>
      </c>
      <c r="AE199" s="95">
        <v>8</v>
      </c>
      <c r="AF199" s="37">
        <v>8</v>
      </c>
      <c r="AG199" s="37">
        <v>8</v>
      </c>
      <c r="AH199" s="37">
        <v>8</v>
      </c>
      <c r="AI199" s="37">
        <v>8</v>
      </c>
      <c r="AJ199" s="58">
        <f>SUM(AD199:AI199)</f>
        <v>48</v>
      </c>
      <c r="AK199" s="37">
        <v>2027</v>
      </c>
    </row>
    <row r="200" spans="1:37" s="35" customFormat="1" ht="30" customHeight="1">
      <c r="A200" s="252"/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87">
        <v>1</v>
      </c>
      <c r="T200" s="187">
        <v>2</v>
      </c>
      <c r="U200" s="187">
        <v>3</v>
      </c>
      <c r="V200" s="187">
        <v>0</v>
      </c>
      <c r="W200" s="187">
        <v>3</v>
      </c>
      <c r="X200" s="187">
        <v>0</v>
      </c>
      <c r="Y200" s="186">
        <v>2</v>
      </c>
      <c r="Z200" s="196">
        <v>0</v>
      </c>
      <c r="AA200" s="196">
        <v>0</v>
      </c>
      <c r="AB200" s="236" t="s">
        <v>20</v>
      </c>
      <c r="AC200" s="131" t="s">
        <v>97</v>
      </c>
      <c r="AD200" s="146"/>
      <c r="AE200" s="157"/>
      <c r="AF200" s="146"/>
      <c r="AG200" s="146"/>
      <c r="AH200" s="146"/>
      <c r="AI200" s="146"/>
      <c r="AJ200" s="147"/>
      <c r="AK200" s="134"/>
    </row>
    <row r="201" spans="1:37" s="35" customFormat="1" ht="34.5" customHeight="1">
      <c r="A201" s="252"/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87"/>
      <c r="T201" s="187"/>
      <c r="U201" s="187"/>
      <c r="V201" s="187"/>
      <c r="W201" s="187"/>
      <c r="X201" s="187"/>
      <c r="Y201" s="186"/>
      <c r="Z201" s="196"/>
      <c r="AA201" s="196"/>
      <c r="AB201" s="237"/>
      <c r="AC201" s="131" t="s">
        <v>97</v>
      </c>
      <c r="AD201" s="146"/>
      <c r="AE201" s="146"/>
      <c r="AF201" s="146"/>
      <c r="AG201" s="146"/>
      <c r="AH201" s="146"/>
      <c r="AI201" s="146"/>
      <c r="AJ201" s="147"/>
      <c r="AK201" s="134"/>
    </row>
    <row r="202" spans="1:37" s="35" customFormat="1" ht="74.25">
      <c r="A202" s="252"/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87">
        <v>1</v>
      </c>
      <c r="T202" s="187">
        <v>2</v>
      </c>
      <c r="U202" s="187">
        <v>3</v>
      </c>
      <c r="V202" s="187">
        <v>0</v>
      </c>
      <c r="W202" s="187">
        <v>3</v>
      </c>
      <c r="X202" s="187">
        <v>0</v>
      </c>
      <c r="Y202" s="186">
        <v>2</v>
      </c>
      <c r="Z202" s="196">
        <v>0</v>
      </c>
      <c r="AA202" s="196">
        <v>1</v>
      </c>
      <c r="AB202" s="77" t="s">
        <v>161</v>
      </c>
      <c r="AC202" s="50" t="s">
        <v>96</v>
      </c>
      <c r="AD202" s="37">
        <v>12</v>
      </c>
      <c r="AE202" s="95">
        <v>12</v>
      </c>
      <c r="AF202" s="37">
        <v>12</v>
      </c>
      <c r="AG202" s="37">
        <v>12</v>
      </c>
      <c r="AH202" s="37">
        <v>12</v>
      </c>
      <c r="AI202" s="37">
        <v>12</v>
      </c>
      <c r="AJ202" s="58">
        <f>SUM(AD202:AI202)</f>
        <v>72</v>
      </c>
      <c r="AK202" s="49">
        <v>2027</v>
      </c>
    </row>
    <row r="203" spans="1:37" s="35" customFormat="1" ht="55.5" customHeight="1">
      <c r="A203" s="252"/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87">
        <v>1</v>
      </c>
      <c r="T203" s="187">
        <v>2</v>
      </c>
      <c r="U203" s="187">
        <v>3</v>
      </c>
      <c r="V203" s="187">
        <v>0</v>
      </c>
      <c r="W203" s="187">
        <v>4</v>
      </c>
      <c r="X203" s="187">
        <v>0</v>
      </c>
      <c r="Y203" s="186">
        <v>0</v>
      </c>
      <c r="Z203" s="196">
        <v>0</v>
      </c>
      <c r="AA203" s="196">
        <v>0</v>
      </c>
      <c r="AB203" s="127" t="s">
        <v>196</v>
      </c>
      <c r="AC203" s="161"/>
      <c r="AD203" s="129"/>
      <c r="AE203" s="163"/>
      <c r="AF203" s="129"/>
      <c r="AG203" s="129"/>
      <c r="AH203" s="129"/>
      <c r="AI203" s="129"/>
      <c r="AJ203" s="130"/>
      <c r="AK203" s="129"/>
    </row>
    <row r="204" spans="1:37" s="35" customFormat="1" ht="62.25" customHeight="1">
      <c r="A204" s="252"/>
      <c r="B204" s="196"/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87">
        <v>1</v>
      </c>
      <c r="T204" s="187">
        <v>2</v>
      </c>
      <c r="U204" s="187">
        <v>3</v>
      </c>
      <c r="V204" s="187">
        <v>0</v>
      </c>
      <c r="W204" s="187">
        <v>4</v>
      </c>
      <c r="X204" s="187">
        <v>0</v>
      </c>
      <c r="Y204" s="186">
        <v>1</v>
      </c>
      <c r="Z204" s="196">
        <v>0</v>
      </c>
      <c r="AA204" s="196">
        <v>0</v>
      </c>
      <c r="AB204" s="141" t="s">
        <v>21</v>
      </c>
      <c r="AC204" s="131" t="s">
        <v>97</v>
      </c>
      <c r="AD204" s="134"/>
      <c r="AE204" s="157"/>
      <c r="AF204" s="134"/>
      <c r="AG204" s="134"/>
      <c r="AH204" s="134"/>
      <c r="AI204" s="134"/>
      <c r="AJ204" s="147"/>
      <c r="AK204" s="134"/>
    </row>
    <row r="205" spans="1:37" s="35" customFormat="1" ht="75.75" customHeight="1">
      <c r="A205" s="252"/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87">
        <v>1</v>
      </c>
      <c r="T205" s="187">
        <v>2</v>
      </c>
      <c r="U205" s="187">
        <v>3</v>
      </c>
      <c r="V205" s="187">
        <v>0</v>
      </c>
      <c r="W205" s="187">
        <v>4</v>
      </c>
      <c r="X205" s="187">
        <v>0</v>
      </c>
      <c r="Y205" s="186">
        <v>1</v>
      </c>
      <c r="Z205" s="196">
        <v>0</v>
      </c>
      <c r="AA205" s="196">
        <v>1</v>
      </c>
      <c r="AB205" s="77" t="s">
        <v>22</v>
      </c>
      <c r="AC205" s="50" t="s">
        <v>96</v>
      </c>
      <c r="AD205" s="37">
        <v>12</v>
      </c>
      <c r="AE205" s="95">
        <v>12</v>
      </c>
      <c r="AF205" s="37">
        <v>12</v>
      </c>
      <c r="AG205" s="37">
        <v>12</v>
      </c>
      <c r="AH205" s="37">
        <v>12</v>
      </c>
      <c r="AI205" s="37">
        <v>12</v>
      </c>
      <c r="AJ205" s="58">
        <f>SUM(AD205:AI205)</f>
        <v>72</v>
      </c>
      <c r="AK205" s="37">
        <v>2027</v>
      </c>
    </row>
    <row r="206" spans="1:37" s="35" customFormat="1" ht="60">
      <c r="A206" s="252"/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87">
        <v>1</v>
      </c>
      <c r="T206" s="187">
        <v>2</v>
      </c>
      <c r="U206" s="187">
        <v>3</v>
      </c>
      <c r="V206" s="187">
        <v>0</v>
      </c>
      <c r="W206" s="187">
        <v>4</v>
      </c>
      <c r="X206" s="187">
        <v>0</v>
      </c>
      <c r="Y206" s="186">
        <v>2</v>
      </c>
      <c r="Z206" s="196">
        <v>0</v>
      </c>
      <c r="AA206" s="196">
        <v>0</v>
      </c>
      <c r="AB206" s="141" t="s">
        <v>23</v>
      </c>
      <c r="AC206" s="131" t="s">
        <v>97</v>
      </c>
      <c r="AD206" s="134"/>
      <c r="AE206" s="157"/>
      <c r="AF206" s="134"/>
      <c r="AG206" s="134"/>
      <c r="AH206" s="134"/>
      <c r="AI206" s="134"/>
      <c r="AJ206" s="147"/>
      <c r="AK206" s="134"/>
    </row>
    <row r="207" spans="1:37" s="35" customFormat="1" ht="72" customHeight="1">
      <c r="A207" s="252"/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87">
        <v>1</v>
      </c>
      <c r="T207" s="187">
        <v>2</v>
      </c>
      <c r="U207" s="187">
        <v>3</v>
      </c>
      <c r="V207" s="187">
        <v>0</v>
      </c>
      <c r="W207" s="187">
        <v>4</v>
      </c>
      <c r="X207" s="187">
        <v>0</v>
      </c>
      <c r="Y207" s="186">
        <v>2</v>
      </c>
      <c r="Z207" s="196">
        <v>0</v>
      </c>
      <c r="AA207" s="196">
        <v>1</v>
      </c>
      <c r="AB207" s="77" t="s">
        <v>162</v>
      </c>
      <c r="AC207" s="50" t="s">
        <v>96</v>
      </c>
      <c r="AD207" s="37">
        <v>8</v>
      </c>
      <c r="AE207" s="37">
        <v>8</v>
      </c>
      <c r="AF207" s="37">
        <v>8</v>
      </c>
      <c r="AG207" s="37">
        <v>8</v>
      </c>
      <c r="AH207" s="37">
        <v>8</v>
      </c>
      <c r="AI207" s="37">
        <v>8</v>
      </c>
      <c r="AJ207" s="58">
        <f>SUM(AD207:AI207)</f>
        <v>48</v>
      </c>
      <c r="AK207" s="37">
        <v>2027</v>
      </c>
    </row>
    <row r="208" spans="1:37" s="35" customFormat="1" ht="45">
      <c r="A208" s="252"/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>
        <v>1</v>
      </c>
      <c r="T208" s="196">
        <v>2</v>
      </c>
      <c r="U208" s="196">
        <v>4</v>
      </c>
      <c r="V208" s="196">
        <v>0</v>
      </c>
      <c r="W208" s="196">
        <v>0</v>
      </c>
      <c r="X208" s="196">
        <v>0</v>
      </c>
      <c r="Y208" s="186">
        <v>0</v>
      </c>
      <c r="Z208" s="196">
        <v>0</v>
      </c>
      <c r="AA208" s="196">
        <v>0</v>
      </c>
      <c r="AB208" s="85" t="s">
        <v>197</v>
      </c>
      <c r="AC208" s="73" t="s">
        <v>97</v>
      </c>
      <c r="AD208" s="126">
        <f>AD209</f>
        <v>5641106.09</v>
      </c>
      <c r="AE208" s="126">
        <f aca="true" t="shared" si="11" ref="AE208:AJ208">AE209</f>
        <v>6011789.290000001</v>
      </c>
      <c r="AF208" s="126">
        <f t="shared" si="11"/>
        <v>6011790.290000001</v>
      </c>
      <c r="AG208" s="126">
        <f t="shared" si="11"/>
        <v>6011789.290000001</v>
      </c>
      <c r="AH208" s="126">
        <f t="shared" si="11"/>
        <v>5662403.71</v>
      </c>
      <c r="AI208" s="126">
        <f t="shared" si="11"/>
        <v>5662403.71</v>
      </c>
      <c r="AJ208" s="126">
        <f t="shared" si="11"/>
        <v>35001282.38</v>
      </c>
      <c r="AK208" s="96">
        <v>2027</v>
      </c>
    </row>
    <row r="209" spans="1:37" s="35" customFormat="1" ht="30">
      <c r="A209" s="252"/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86"/>
      <c r="Z209" s="196"/>
      <c r="AA209" s="196"/>
      <c r="AB209" s="78" t="s">
        <v>183</v>
      </c>
      <c r="AC209" s="73"/>
      <c r="AD209" s="126">
        <f>AD212+AD214+AD217+AD219+AD222+AD231</f>
        <v>5641106.09</v>
      </c>
      <c r="AE209" s="126">
        <f aca="true" t="shared" si="12" ref="AE209:AJ209">AE212+AE214+AE217+AE219+AE222+AE231</f>
        <v>6011789.290000001</v>
      </c>
      <c r="AF209" s="126">
        <f t="shared" si="12"/>
        <v>6011790.290000001</v>
      </c>
      <c r="AG209" s="126">
        <f t="shared" si="12"/>
        <v>6011789.290000001</v>
      </c>
      <c r="AH209" s="126">
        <f t="shared" si="12"/>
        <v>5662403.71</v>
      </c>
      <c r="AI209" s="126">
        <f t="shared" si="12"/>
        <v>5662403.71</v>
      </c>
      <c r="AJ209" s="126">
        <f t="shared" si="12"/>
        <v>35001282.38</v>
      </c>
      <c r="AK209" s="96">
        <v>2027</v>
      </c>
    </row>
    <row r="210" spans="1:37" s="35" customFormat="1" ht="60">
      <c r="A210" s="252"/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>
        <v>1</v>
      </c>
      <c r="T210" s="196">
        <v>2</v>
      </c>
      <c r="U210" s="196">
        <v>4</v>
      </c>
      <c r="V210" s="196">
        <v>0</v>
      </c>
      <c r="W210" s="196">
        <v>1</v>
      </c>
      <c r="X210" s="196">
        <v>0</v>
      </c>
      <c r="Y210" s="186">
        <v>0</v>
      </c>
      <c r="Z210" s="196">
        <v>0</v>
      </c>
      <c r="AA210" s="196">
        <v>0</v>
      </c>
      <c r="AB210" s="127" t="s">
        <v>85</v>
      </c>
      <c r="AC210" s="144"/>
      <c r="AD210" s="260">
        <f>AD212+AD214+AD217+AD219+AD222</f>
        <v>5326210.13</v>
      </c>
      <c r="AE210" s="260">
        <f>AE212+AE214+AE217+AE219+AE222</f>
        <v>5671631.290000001</v>
      </c>
      <c r="AF210" s="260">
        <f>AF212+AF214+AF217+AF219+AF222</f>
        <v>5671632.290000001</v>
      </c>
      <c r="AG210" s="260">
        <f>AG212+AG214+AG217+AG219+AG222</f>
        <v>5671631.290000001</v>
      </c>
      <c r="AH210" s="260">
        <f>AH212+AH214+AH217+AH219+AH222</f>
        <v>5319641.71</v>
      </c>
      <c r="AI210" s="260">
        <f>AI212+AI214+AI217+AI219+AI222</f>
        <v>5319641.71</v>
      </c>
      <c r="AJ210" s="259">
        <f>SUM(AD210:AI210)</f>
        <v>32980388.420000006</v>
      </c>
      <c r="AK210" s="129">
        <v>2027</v>
      </c>
    </row>
    <row r="211" spans="1:37" s="35" customFormat="1" ht="73.5" customHeight="1">
      <c r="A211" s="252"/>
      <c r="B211" s="196"/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>
        <v>1</v>
      </c>
      <c r="T211" s="196">
        <v>2</v>
      </c>
      <c r="U211" s="196">
        <v>4</v>
      </c>
      <c r="V211" s="196">
        <v>0</v>
      </c>
      <c r="W211" s="196">
        <v>1</v>
      </c>
      <c r="X211" s="196">
        <v>0</v>
      </c>
      <c r="Y211" s="186">
        <v>0</v>
      </c>
      <c r="Z211" s="196">
        <v>0</v>
      </c>
      <c r="AA211" s="196">
        <v>1</v>
      </c>
      <c r="AB211" s="77" t="s">
        <v>198</v>
      </c>
      <c r="AC211" s="50" t="s">
        <v>95</v>
      </c>
      <c r="AD211" s="97">
        <v>100</v>
      </c>
      <c r="AE211" s="97">
        <v>100</v>
      </c>
      <c r="AF211" s="97">
        <v>100</v>
      </c>
      <c r="AG211" s="97">
        <v>100</v>
      </c>
      <c r="AH211" s="97">
        <v>100</v>
      </c>
      <c r="AI211" s="97">
        <v>100</v>
      </c>
      <c r="AJ211" s="58">
        <v>100</v>
      </c>
      <c r="AK211" s="49">
        <v>2027</v>
      </c>
    </row>
    <row r="212" spans="1:37" s="35" customFormat="1" ht="60">
      <c r="A212" s="252"/>
      <c r="B212" s="196">
        <v>0</v>
      </c>
      <c r="C212" s="196">
        <v>2</v>
      </c>
      <c r="D212" s="196">
        <v>9</v>
      </c>
      <c r="E212" s="196">
        <v>0</v>
      </c>
      <c r="F212" s="196">
        <v>7</v>
      </c>
      <c r="G212" s="196">
        <v>0</v>
      </c>
      <c r="H212" s="196">
        <v>9</v>
      </c>
      <c r="I212" s="196">
        <v>1</v>
      </c>
      <c r="J212" s="196">
        <v>2</v>
      </c>
      <c r="K212" s="196">
        <v>4</v>
      </c>
      <c r="L212" s="196">
        <v>0</v>
      </c>
      <c r="M212" s="196">
        <v>1</v>
      </c>
      <c r="N212" s="196">
        <v>2</v>
      </c>
      <c r="O212" s="196">
        <v>0</v>
      </c>
      <c r="P212" s="196">
        <v>0</v>
      </c>
      <c r="Q212" s="196">
        <v>2</v>
      </c>
      <c r="R212" s="196" t="s">
        <v>74</v>
      </c>
      <c r="S212" s="196">
        <v>1</v>
      </c>
      <c r="T212" s="196">
        <v>2</v>
      </c>
      <c r="U212" s="196">
        <v>4</v>
      </c>
      <c r="V212" s="196">
        <v>0</v>
      </c>
      <c r="W212" s="196">
        <v>1</v>
      </c>
      <c r="X212" s="196">
        <v>0</v>
      </c>
      <c r="Y212" s="186">
        <v>1</v>
      </c>
      <c r="Z212" s="196">
        <v>0</v>
      </c>
      <c r="AA212" s="196">
        <v>0</v>
      </c>
      <c r="AB212" s="141" t="s">
        <v>268</v>
      </c>
      <c r="AC212" s="131" t="s">
        <v>97</v>
      </c>
      <c r="AD212" s="137">
        <v>211520</v>
      </c>
      <c r="AE212" s="137">
        <v>200000</v>
      </c>
      <c r="AF212" s="137">
        <v>200000</v>
      </c>
      <c r="AG212" s="137">
        <v>200000</v>
      </c>
      <c r="AH212" s="137">
        <v>200000</v>
      </c>
      <c r="AI212" s="137">
        <v>200000</v>
      </c>
      <c r="AJ212" s="138">
        <f>SUM(AD212:AI212)</f>
        <v>1211520</v>
      </c>
      <c r="AK212" s="134">
        <v>2027</v>
      </c>
    </row>
    <row r="213" spans="1:37" s="35" customFormat="1" ht="62.25" customHeight="1">
      <c r="A213" s="252"/>
      <c r="B213" s="196"/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>
        <v>1</v>
      </c>
      <c r="T213" s="196">
        <v>2</v>
      </c>
      <c r="U213" s="196">
        <v>4</v>
      </c>
      <c r="V213" s="196">
        <v>0</v>
      </c>
      <c r="W213" s="196">
        <v>1</v>
      </c>
      <c r="X213" s="196">
        <v>0</v>
      </c>
      <c r="Y213" s="186">
        <v>1</v>
      </c>
      <c r="Z213" s="196">
        <v>0</v>
      </c>
      <c r="AA213" s="196">
        <v>1</v>
      </c>
      <c r="AB213" s="80" t="s">
        <v>294</v>
      </c>
      <c r="AC213" s="50" t="s">
        <v>33</v>
      </c>
      <c r="AD213" s="97">
        <v>1</v>
      </c>
      <c r="AE213" s="95">
        <v>1</v>
      </c>
      <c r="AF213" s="97">
        <v>1</v>
      </c>
      <c r="AG213" s="97">
        <v>1</v>
      </c>
      <c r="AH213" s="97">
        <v>1</v>
      </c>
      <c r="AI213" s="97">
        <v>1</v>
      </c>
      <c r="AJ213" s="122">
        <f>SUM(AD213:AI213)</f>
        <v>6</v>
      </c>
      <c r="AK213" s="97">
        <v>2027</v>
      </c>
    </row>
    <row r="214" spans="1:37" s="35" customFormat="1" ht="61.5" customHeight="1">
      <c r="A214" s="252"/>
      <c r="B214" s="196">
        <v>0</v>
      </c>
      <c r="C214" s="196">
        <v>2</v>
      </c>
      <c r="D214" s="196">
        <v>9</v>
      </c>
      <c r="E214" s="196">
        <v>0</v>
      </c>
      <c r="F214" s="196">
        <v>7</v>
      </c>
      <c r="G214" s="196">
        <v>0</v>
      </c>
      <c r="H214" s="196">
        <v>9</v>
      </c>
      <c r="I214" s="196">
        <v>1</v>
      </c>
      <c r="J214" s="196">
        <v>2</v>
      </c>
      <c r="K214" s="196">
        <v>4</v>
      </c>
      <c r="L214" s="196">
        <v>0</v>
      </c>
      <c r="M214" s="196">
        <v>1</v>
      </c>
      <c r="N214" s="196">
        <v>2</v>
      </c>
      <c r="O214" s="196">
        <v>0</v>
      </c>
      <c r="P214" s="196">
        <v>0</v>
      </c>
      <c r="Q214" s="196">
        <v>3</v>
      </c>
      <c r="R214" s="196" t="s">
        <v>73</v>
      </c>
      <c r="S214" s="196">
        <v>1</v>
      </c>
      <c r="T214" s="196">
        <v>2</v>
      </c>
      <c r="U214" s="196">
        <v>4</v>
      </c>
      <c r="V214" s="196">
        <v>0</v>
      </c>
      <c r="W214" s="196">
        <v>1</v>
      </c>
      <c r="X214" s="196">
        <v>0</v>
      </c>
      <c r="Y214" s="186">
        <v>2</v>
      </c>
      <c r="Z214" s="196">
        <v>0</v>
      </c>
      <c r="AA214" s="196">
        <v>0</v>
      </c>
      <c r="AB214" s="148" t="s">
        <v>269</v>
      </c>
      <c r="AC214" s="131" t="s">
        <v>97</v>
      </c>
      <c r="AD214" s="137">
        <f>2651134.64+55355.32</f>
        <v>2706489.96</v>
      </c>
      <c r="AE214" s="137">
        <v>3073520.97</v>
      </c>
      <c r="AF214" s="137">
        <v>3073520.97</v>
      </c>
      <c r="AG214" s="137">
        <v>3073520.97</v>
      </c>
      <c r="AH214" s="137">
        <v>2647772.68</v>
      </c>
      <c r="AI214" s="137">
        <v>2647772.68</v>
      </c>
      <c r="AJ214" s="138">
        <f>SUM(AD214:AI214)</f>
        <v>17222598.23</v>
      </c>
      <c r="AK214" s="134">
        <v>2027</v>
      </c>
    </row>
    <row r="215" spans="1:37" s="35" customFormat="1" ht="62.25" customHeight="1">
      <c r="A215" s="252"/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>
        <v>1</v>
      </c>
      <c r="T215" s="196">
        <v>2</v>
      </c>
      <c r="U215" s="196">
        <v>4</v>
      </c>
      <c r="V215" s="196">
        <v>0</v>
      </c>
      <c r="W215" s="196">
        <v>1</v>
      </c>
      <c r="X215" s="196">
        <v>0</v>
      </c>
      <c r="Y215" s="186">
        <v>2</v>
      </c>
      <c r="Z215" s="196">
        <v>0</v>
      </c>
      <c r="AA215" s="196">
        <v>1</v>
      </c>
      <c r="AB215" s="66" t="s">
        <v>295</v>
      </c>
      <c r="AC215" s="50" t="s">
        <v>96</v>
      </c>
      <c r="AD215" s="37">
        <v>6</v>
      </c>
      <c r="AE215" s="37">
        <v>6</v>
      </c>
      <c r="AF215" s="37">
        <v>6</v>
      </c>
      <c r="AG215" s="37">
        <v>6</v>
      </c>
      <c r="AH215" s="37">
        <v>6</v>
      </c>
      <c r="AI215" s="37">
        <v>6</v>
      </c>
      <c r="AJ215" s="58">
        <f>SUM(AD215:AI215)</f>
        <v>36</v>
      </c>
      <c r="AK215" s="37">
        <v>2027</v>
      </c>
    </row>
    <row r="216" spans="1:37" s="35" customFormat="1" ht="45" customHeight="1" hidden="1">
      <c r="A216" s="252"/>
      <c r="B216" s="196">
        <v>0</v>
      </c>
      <c r="C216" s="196">
        <v>2</v>
      </c>
      <c r="D216" s="196">
        <v>9</v>
      </c>
      <c r="E216" s="196">
        <v>0</v>
      </c>
      <c r="F216" s="196">
        <v>7</v>
      </c>
      <c r="G216" s="196">
        <v>0</v>
      </c>
      <c r="H216" s="196">
        <v>7</v>
      </c>
      <c r="I216" s="196">
        <v>1</v>
      </c>
      <c r="J216" s="196">
        <v>2</v>
      </c>
      <c r="K216" s="196">
        <v>4</v>
      </c>
      <c r="L216" s="196"/>
      <c r="M216" s="196"/>
      <c r="N216" s="196">
        <v>7</v>
      </c>
      <c r="O216" s="196">
        <v>2</v>
      </c>
      <c r="P216" s="196">
        <v>0</v>
      </c>
      <c r="Q216" s="196">
        <v>2</v>
      </c>
      <c r="R216" s="196"/>
      <c r="S216" s="196">
        <v>1</v>
      </c>
      <c r="T216" s="196">
        <v>2</v>
      </c>
      <c r="U216" s="196">
        <v>4</v>
      </c>
      <c r="V216" s="196">
        <v>0</v>
      </c>
      <c r="W216" s="196">
        <v>1</v>
      </c>
      <c r="X216" s="196">
        <v>0</v>
      </c>
      <c r="Y216" s="186">
        <v>5</v>
      </c>
      <c r="Z216" s="196">
        <v>0</v>
      </c>
      <c r="AA216" s="196">
        <v>0</v>
      </c>
      <c r="AB216" s="236" t="s">
        <v>270</v>
      </c>
      <c r="AC216" s="131" t="s">
        <v>97</v>
      </c>
      <c r="AD216" s="137"/>
      <c r="AE216" s="137"/>
      <c r="AF216" s="137"/>
      <c r="AG216" s="137"/>
      <c r="AH216" s="137"/>
      <c r="AI216" s="137"/>
      <c r="AJ216" s="138"/>
      <c r="AK216" s="134"/>
    </row>
    <row r="217" spans="1:37" s="35" customFormat="1" ht="63" customHeight="1">
      <c r="A217" s="252"/>
      <c r="B217" s="196">
        <v>0</v>
      </c>
      <c r="C217" s="196">
        <v>2</v>
      </c>
      <c r="D217" s="196">
        <v>9</v>
      </c>
      <c r="E217" s="196">
        <v>0</v>
      </c>
      <c r="F217" s="196">
        <v>7</v>
      </c>
      <c r="G217" s="196">
        <v>0</v>
      </c>
      <c r="H217" s="196">
        <v>9</v>
      </c>
      <c r="I217" s="196">
        <v>1</v>
      </c>
      <c r="J217" s="196">
        <v>2</v>
      </c>
      <c r="K217" s="196">
        <v>4</v>
      </c>
      <c r="L217" s="196">
        <v>0</v>
      </c>
      <c r="M217" s="196">
        <v>1</v>
      </c>
      <c r="N217" s="196">
        <v>1</v>
      </c>
      <c r="O217" s="196">
        <v>0</v>
      </c>
      <c r="P217" s="196">
        <v>2</v>
      </c>
      <c r="Q217" s="196">
        <v>4</v>
      </c>
      <c r="R217" s="196" t="s">
        <v>73</v>
      </c>
      <c r="S217" s="196">
        <v>1</v>
      </c>
      <c r="T217" s="196">
        <v>2</v>
      </c>
      <c r="U217" s="196">
        <v>4</v>
      </c>
      <c r="V217" s="196">
        <v>0</v>
      </c>
      <c r="W217" s="196">
        <v>1</v>
      </c>
      <c r="X217" s="196">
        <v>0</v>
      </c>
      <c r="Y217" s="186">
        <v>3</v>
      </c>
      <c r="Z217" s="196">
        <v>0</v>
      </c>
      <c r="AA217" s="196">
        <v>0</v>
      </c>
      <c r="AB217" s="237"/>
      <c r="AC217" s="131" t="s">
        <v>97</v>
      </c>
      <c r="AD217" s="137">
        <v>1780988.75</v>
      </c>
      <c r="AE217" s="137">
        <v>1517586.75</v>
      </c>
      <c r="AF217" s="137">
        <v>1517587.75</v>
      </c>
      <c r="AG217" s="137">
        <v>1517586.75</v>
      </c>
      <c r="AH217" s="137">
        <v>1837216.25</v>
      </c>
      <c r="AI217" s="137">
        <v>1837216.25</v>
      </c>
      <c r="AJ217" s="137">
        <f>SUM(AD217:AI217)</f>
        <v>10008182.5</v>
      </c>
      <c r="AK217" s="134">
        <v>2027</v>
      </c>
    </row>
    <row r="218" spans="1:37" s="35" customFormat="1" ht="82.5" customHeight="1">
      <c r="A218" s="252"/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>
        <v>1</v>
      </c>
      <c r="T218" s="196">
        <v>2</v>
      </c>
      <c r="U218" s="196">
        <v>4</v>
      </c>
      <c r="V218" s="196">
        <v>0</v>
      </c>
      <c r="W218" s="196">
        <v>1</v>
      </c>
      <c r="X218" s="196">
        <v>0</v>
      </c>
      <c r="Y218" s="186">
        <v>3</v>
      </c>
      <c r="Z218" s="196">
        <v>0</v>
      </c>
      <c r="AA218" s="196">
        <v>1</v>
      </c>
      <c r="AB218" s="77" t="s">
        <v>293</v>
      </c>
      <c r="AC218" s="50" t="s">
        <v>108</v>
      </c>
      <c r="AD218" s="97">
        <v>985</v>
      </c>
      <c r="AE218" s="97">
        <v>985</v>
      </c>
      <c r="AF218" s="97">
        <v>985</v>
      </c>
      <c r="AG218" s="97">
        <v>985</v>
      </c>
      <c r="AH218" s="97">
        <v>985</v>
      </c>
      <c r="AI218" s="97">
        <v>985</v>
      </c>
      <c r="AJ218" s="122">
        <f>SUM(AD218:AI218)</f>
        <v>5910</v>
      </c>
      <c r="AK218" s="49">
        <v>2027</v>
      </c>
    </row>
    <row r="219" spans="1:37" s="35" customFormat="1" ht="49.5" customHeight="1">
      <c r="A219" s="252"/>
      <c r="B219" s="196">
        <v>0</v>
      </c>
      <c r="C219" s="196">
        <v>2</v>
      </c>
      <c r="D219" s="196">
        <v>9</v>
      </c>
      <c r="E219" s="196">
        <v>0</v>
      </c>
      <c r="F219" s="196">
        <v>7</v>
      </c>
      <c r="G219" s="196">
        <v>0</v>
      </c>
      <c r="H219" s="196">
        <v>9</v>
      </c>
      <c r="I219" s="196">
        <v>1</v>
      </c>
      <c r="J219" s="196">
        <v>2</v>
      </c>
      <c r="K219" s="196">
        <v>4</v>
      </c>
      <c r="L219" s="196">
        <v>0</v>
      </c>
      <c r="M219" s="196">
        <v>1</v>
      </c>
      <c r="N219" s="196" t="s">
        <v>75</v>
      </c>
      <c r="O219" s="196">
        <v>0</v>
      </c>
      <c r="P219" s="196">
        <v>2</v>
      </c>
      <c r="Q219" s="196">
        <v>4</v>
      </c>
      <c r="R219" s="196" t="s">
        <v>73</v>
      </c>
      <c r="S219" s="196">
        <v>1</v>
      </c>
      <c r="T219" s="196">
        <v>2</v>
      </c>
      <c r="U219" s="196">
        <v>4</v>
      </c>
      <c r="V219" s="196">
        <v>0</v>
      </c>
      <c r="W219" s="196">
        <v>1</v>
      </c>
      <c r="X219" s="196">
        <v>0</v>
      </c>
      <c r="Y219" s="186">
        <v>4</v>
      </c>
      <c r="Z219" s="196">
        <v>0</v>
      </c>
      <c r="AA219" s="196">
        <v>0</v>
      </c>
      <c r="AB219" s="141" t="s">
        <v>271</v>
      </c>
      <c r="AC219" s="131" t="s">
        <v>97</v>
      </c>
      <c r="AD219" s="137">
        <v>268472.66</v>
      </c>
      <c r="AE219" s="137">
        <v>268683.04</v>
      </c>
      <c r="AF219" s="137">
        <v>268683.04</v>
      </c>
      <c r="AG219" s="137">
        <v>268683.04</v>
      </c>
      <c r="AH219" s="137">
        <v>271628.36</v>
      </c>
      <c r="AI219" s="137">
        <v>271628.36</v>
      </c>
      <c r="AJ219" s="137">
        <f>SUM(AD219:AI219)</f>
        <v>1617778.5</v>
      </c>
      <c r="AK219" s="136">
        <v>2027</v>
      </c>
    </row>
    <row r="220" spans="1:37" s="35" customFormat="1" ht="63.75" customHeight="1">
      <c r="A220" s="252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>
        <v>1</v>
      </c>
      <c r="T220" s="196">
        <v>2</v>
      </c>
      <c r="U220" s="196">
        <v>4</v>
      </c>
      <c r="V220" s="196">
        <v>0</v>
      </c>
      <c r="W220" s="196">
        <v>1</v>
      </c>
      <c r="X220" s="196">
        <v>0</v>
      </c>
      <c r="Y220" s="186">
        <v>4</v>
      </c>
      <c r="Z220" s="196">
        <v>0</v>
      </c>
      <c r="AA220" s="196">
        <v>1</v>
      </c>
      <c r="AB220" s="77" t="s">
        <v>292</v>
      </c>
      <c r="AC220" s="38" t="s">
        <v>108</v>
      </c>
      <c r="AD220" s="109">
        <v>37</v>
      </c>
      <c r="AE220" s="109">
        <v>37</v>
      </c>
      <c r="AF220" s="109">
        <v>37</v>
      </c>
      <c r="AG220" s="109">
        <v>37</v>
      </c>
      <c r="AH220" s="109">
        <v>37</v>
      </c>
      <c r="AI220" s="109">
        <v>37</v>
      </c>
      <c r="AJ220" s="165">
        <f>SUM(AD220:AI220)</f>
        <v>222</v>
      </c>
      <c r="AK220" s="87">
        <v>2027</v>
      </c>
    </row>
    <row r="221" spans="1:37" s="35" customFormat="1" ht="30" customHeight="1" hidden="1">
      <c r="A221" s="252"/>
      <c r="B221" s="196">
        <v>0</v>
      </c>
      <c r="C221" s="196">
        <v>2</v>
      </c>
      <c r="D221" s="196">
        <v>9</v>
      </c>
      <c r="E221" s="196">
        <v>0</v>
      </c>
      <c r="F221" s="196">
        <v>4</v>
      </c>
      <c r="G221" s="196">
        <v>0</v>
      </c>
      <c r="H221" s="196">
        <v>1</v>
      </c>
      <c r="I221" s="196">
        <v>1</v>
      </c>
      <c r="J221" s="196">
        <v>2</v>
      </c>
      <c r="K221" s="196">
        <v>4</v>
      </c>
      <c r="L221" s="196">
        <v>2</v>
      </c>
      <c r="M221" s="196">
        <v>0</v>
      </c>
      <c r="N221" s="196">
        <v>3</v>
      </c>
      <c r="O221" s="196">
        <v>1</v>
      </c>
      <c r="P221" s="196"/>
      <c r="Q221" s="196"/>
      <c r="R221" s="196"/>
      <c r="S221" s="196">
        <v>1</v>
      </c>
      <c r="T221" s="196">
        <v>2</v>
      </c>
      <c r="U221" s="196">
        <v>4</v>
      </c>
      <c r="V221" s="196">
        <v>0</v>
      </c>
      <c r="W221" s="196">
        <v>1</v>
      </c>
      <c r="X221" s="196">
        <v>0</v>
      </c>
      <c r="Y221" s="186">
        <v>7</v>
      </c>
      <c r="Z221" s="196">
        <v>0</v>
      </c>
      <c r="AA221" s="196">
        <v>0</v>
      </c>
      <c r="AB221" s="236" t="s">
        <v>272</v>
      </c>
      <c r="AC221" s="131" t="s">
        <v>97</v>
      </c>
      <c r="AD221" s="137"/>
      <c r="AE221" s="137"/>
      <c r="AF221" s="137"/>
      <c r="AG221" s="137"/>
      <c r="AH221" s="137"/>
      <c r="AI221" s="137"/>
      <c r="AJ221" s="138"/>
      <c r="AK221" s="136"/>
    </row>
    <row r="222" spans="1:37" s="35" customFormat="1" ht="57.75" customHeight="1">
      <c r="A222" s="252"/>
      <c r="B222" s="196">
        <v>0</v>
      </c>
      <c r="C222" s="196">
        <v>2</v>
      </c>
      <c r="D222" s="196">
        <v>9</v>
      </c>
      <c r="E222" s="196">
        <v>0</v>
      </c>
      <c r="F222" s="196">
        <v>4</v>
      </c>
      <c r="G222" s="196">
        <v>0</v>
      </c>
      <c r="H222" s="196">
        <v>1</v>
      </c>
      <c r="I222" s="196">
        <v>1</v>
      </c>
      <c r="J222" s="196">
        <v>2</v>
      </c>
      <c r="K222" s="196">
        <v>4</v>
      </c>
      <c r="L222" s="196">
        <v>0</v>
      </c>
      <c r="M222" s="196">
        <v>1</v>
      </c>
      <c r="N222" s="196">
        <v>2</v>
      </c>
      <c r="O222" s="196">
        <v>0</v>
      </c>
      <c r="P222" s="196">
        <v>0</v>
      </c>
      <c r="Q222" s="196">
        <v>4</v>
      </c>
      <c r="R222" s="196" t="s">
        <v>74</v>
      </c>
      <c r="S222" s="196">
        <v>1</v>
      </c>
      <c r="T222" s="196">
        <v>2</v>
      </c>
      <c r="U222" s="196">
        <v>4</v>
      </c>
      <c r="V222" s="196">
        <v>0</v>
      </c>
      <c r="W222" s="196">
        <v>1</v>
      </c>
      <c r="X222" s="196">
        <v>0</v>
      </c>
      <c r="Y222" s="186">
        <v>5</v>
      </c>
      <c r="Z222" s="196">
        <v>0</v>
      </c>
      <c r="AA222" s="196">
        <v>0</v>
      </c>
      <c r="AB222" s="237"/>
      <c r="AC222" s="131" t="s">
        <v>97</v>
      </c>
      <c r="AD222" s="137">
        <v>358738.76</v>
      </c>
      <c r="AE222" s="137">
        <v>611840.53</v>
      </c>
      <c r="AF222" s="137">
        <v>611840.53</v>
      </c>
      <c r="AG222" s="137">
        <v>611840.53</v>
      </c>
      <c r="AH222" s="137">
        <v>363024.42</v>
      </c>
      <c r="AI222" s="137">
        <v>363024.42</v>
      </c>
      <c r="AJ222" s="138">
        <f>SUM(AD222:AI222)</f>
        <v>2920309.19</v>
      </c>
      <c r="AK222" s="136">
        <v>2027</v>
      </c>
    </row>
    <row r="223" spans="1:37" s="35" customFormat="1" ht="62.25" customHeight="1">
      <c r="A223" s="252"/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>
        <v>1</v>
      </c>
      <c r="T223" s="196">
        <v>2</v>
      </c>
      <c r="U223" s="196">
        <v>4</v>
      </c>
      <c r="V223" s="196">
        <v>0</v>
      </c>
      <c r="W223" s="196">
        <v>1</v>
      </c>
      <c r="X223" s="196">
        <v>0</v>
      </c>
      <c r="Y223" s="186">
        <v>5</v>
      </c>
      <c r="Z223" s="196">
        <v>0</v>
      </c>
      <c r="AA223" s="196">
        <v>1</v>
      </c>
      <c r="AB223" s="66" t="s">
        <v>291</v>
      </c>
      <c r="AC223" s="50" t="s">
        <v>108</v>
      </c>
      <c r="AD223" s="110">
        <v>86</v>
      </c>
      <c r="AE223" s="110">
        <v>86</v>
      </c>
      <c r="AF223" s="110">
        <v>86</v>
      </c>
      <c r="AG223" s="110">
        <v>86</v>
      </c>
      <c r="AH223" s="110">
        <v>86</v>
      </c>
      <c r="AI223" s="110">
        <v>86</v>
      </c>
      <c r="AJ223" s="102">
        <f>SUM(AD223:AI223)</f>
        <v>516</v>
      </c>
      <c r="AK223" s="49">
        <v>2027</v>
      </c>
    </row>
    <row r="224" spans="1:37" s="35" customFormat="1" ht="43.5" customHeight="1" hidden="1">
      <c r="A224" s="252"/>
      <c r="B224" s="196">
        <v>0</v>
      </c>
      <c r="C224" s="196">
        <v>0</v>
      </c>
      <c r="D224" s="196">
        <v>9</v>
      </c>
      <c r="E224" s="196">
        <v>0</v>
      </c>
      <c r="F224" s="196">
        <v>7</v>
      </c>
      <c r="G224" s="196">
        <v>0</v>
      </c>
      <c r="H224" s="196">
        <v>7</v>
      </c>
      <c r="I224" s="196">
        <v>1</v>
      </c>
      <c r="J224" s="196">
        <v>2</v>
      </c>
      <c r="K224" s="196">
        <v>4</v>
      </c>
      <c r="L224" s="196"/>
      <c r="M224" s="196"/>
      <c r="N224" s="196">
        <v>7</v>
      </c>
      <c r="O224" s="196">
        <v>8</v>
      </c>
      <c r="P224" s="196">
        <v>8</v>
      </c>
      <c r="Q224" s="196">
        <v>8</v>
      </c>
      <c r="R224" s="196"/>
      <c r="S224" s="196">
        <v>1</v>
      </c>
      <c r="T224" s="196">
        <v>2</v>
      </c>
      <c r="U224" s="196">
        <v>4</v>
      </c>
      <c r="V224" s="196">
        <v>0</v>
      </c>
      <c r="W224" s="196">
        <v>1</v>
      </c>
      <c r="X224" s="196">
        <v>0</v>
      </c>
      <c r="Y224" s="186">
        <v>10</v>
      </c>
      <c r="Z224" s="196">
        <v>0</v>
      </c>
      <c r="AA224" s="196">
        <v>0</v>
      </c>
      <c r="AB224" s="254" t="s">
        <v>171</v>
      </c>
      <c r="AC224" s="50" t="s">
        <v>97</v>
      </c>
      <c r="AD224" s="100"/>
      <c r="AE224" s="37"/>
      <c r="AF224" s="100"/>
      <c r="AG224" s="100"/>
      <c r="AH224" s="100"/>
      <c r="AI224" s="100"/>
      <c r="AJ224" s="51"/>
      <c r="AK224" s="49"/>
    </row>
    <row r="225" spans="1:37" s="35" customFormat="1" ht="18.75" customHeight="1" hidden="1">
      <c r="A225" s="252"/>
      <c r="B225" s="196">
        <v>0</v>
      </c>
      <c r="C225" s="196">
        <v>0</v>
      </c>
      <c r="D225" s="196">
        <v>9</v>
      </c>
      <c r="E225" s="196">
        <v>0</v>
      </c>
      <c r="F225" s="196">
        <v>7</v>
      </c>
      <c r="G225" s="196">
        <v>0</v>
      </c>
      <c r="H225" s="196">
        <v>7</v>
      </c>
      <c r="I225" s="196">
        <v>1</v>
      </c>
      <c r="J225" s="196">
        <v>2</v>
      </c>
      <c r="K225" s="196">
        <v>4</v>
      </c>
      <c r="L225" s="196">
        <v>0</v>
      </c>
      <c r="M225" s="196">
        <v>1</v>
      </c>
      <c r="N225" s="196">
        <v>1</v>
      </c>
      <c r="O225" s="196">
        <v>0</v>
      </c>
      <c r="P225" s="196">
        <v>9</v>
      </c>
      <c r="Q225" s="196">
        <v>2</v>
      </c>
      <c r="R225" s="196" t="s">
        <v>71</v>
      </c>
      <c r="S225" s="196">
        <v>1</v>
      </c>
      <c r="T225" s="196">
        <v>2</v>
      </c>
      <c r="U225" s="196">
        <v>4</v>
      </c>
      <c r="V225" s="196">
        <v>0</v>
      </c>
      <c r="W225" s="196">
        <v>1</v>
      </c>
      <c r="X225" s="196">
        <v>0</v>
      </c>
      <c r="Y225" s="186">
        <v>10</v>
      </c>
      <c r="Z225" s="196">
        <v>0</v>
      </c>
      <c r="AA225" s="196">
        <v>0</v>
      </c>
      <c r="AB225" s="255"/>
      <c r="AC225" s="50" t="s">
        <v>97</v>
      </c>
      <c r="AD225" s="111"/>
      <c r="AE225" s="37"/>
      <c r="AF225" s="111"/>
      <c r="AG225" s="111"/>
      <c r="AH225" s="111"/>
      <c r="AI225" s="111"/>
      <c r="AJ225" s="112"/>
      <c r="AK225" s="49"/>
    </row>
    <row r="226" spans="1:37" s="35" customFormat="1" ht="60" customHeight="1" hidden="1">
      <c r="A226" s="252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>
        <v>1</v>
      </c>
      <c r="T226" s="196">
        <v>2</v>
      </c>
      <c r="U226" s="196">
        <v>4</v>
      </c>
      <c r="V226" s="196">
        <v>0</v>
      </c>
      <c r="W226" s="196">
        <v>1</v>
      </c>
      <c r="X226" s="196">
        <v>0</v>
      </c>
      <c r="Y226" s="186">
        <v>10</v>
      </c>
      <c r="Z226" s="196">
        <v>0</v>
      </c>
      <c r="AA226" s="196">
        <v>1</v>
      </c>
      <c r="AB226" s="66" t="s">
        <v>172</v>
      </c>
      <c r="AC226" s="50" t="s">
        <v>96</v>
      </c>
      <c r="AD226" s="100"/>
      <c r="AE226" s="37"/>
      <c r="AF226" s="100"/>
      <c r="AG226" s="100"/>
      <c r="AH226" s="100"/>
      <c r="AI226" s="100"/>
      <c r="AJ226" s="58"/>
      <c r="AK226" s="49"/>
    </row>
    <row r="227" spans="1:37" s="35" customFormat="1" ht="66.75" customHeight="1">
      <c r="A227" s="252"/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>
        <v>1</v>
      </c>
      <c r="T227" s="196">
        <v>2</v>
      </c>
      <c r="U227" s="196">
        <v>4</v>
      </c>
      <c r="V227" s="196">
        <v>0</v>
      </c>
      <c r="W227" s="196">
        <v>2</v>
      </c>
      <c r="X227" s="196">
        <v>0</v>
      </c>
      <c r="Y227" s="186">
        <v>0</v>
      </c>
      <c r="Z227" s="196">
        <v>0</v>
      </c>
      <c r="AA227" s="196">
        <v>0</v>
      </c>
      <c r="AB227" s="158" t="s">
        <v>86</v>
      </c>
      <c r="AC227" s="161"/>
      <c r="AD227" s="260">
        <f>AD229+AD231+AD233</f>
        <v>314895.96</v>
      </c>
      <c r="AE227" s="260">
        <f>AE229+AE231+AE233</f>
        <v>340158</v>
      </c>
      <c r="AF227" s="260">
        <f>AF229+AF231+AF233</f>
        <v>340158</v>
      </c>
      <c r="AG227" s="260">
        <f>AG229+AG231+AG233</f>
        <v>340158</v>
      </c>
      <c r="AH227" s="260">
        <f>AH229+AH231+AH233</f>
        <v>342762</v>
      </c>
      <c r="AI227" s="260">
        <f>AI229+AI231+AI233</f>
        <v>342762</v>
      </c>
      <c r="AJ227" s="259">
        <f>SUM(AD227:AI227)</f>
        <v>2020893.96</v>
      </c>
      <c r="AK227" s="121">
        <v>2027</v>
      </c>
    </row>
    <row r="228" spans="1:37" s="35" customFormat="1" ht="60">
      <c r="A228" s="252"/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>
        <v>1</v>
      </c>
      <c r="T228" s="196">
        <v>2</v>
      </c>
      <c r="U228" s="196">
        <v>4</v>
      </c>
      <c r="V228" s="196">
        <v>0</v>
      </c>
      <c r="W228" s="196">
        <v>2</v>
      </c>
      <c r="X228" s="196">
        <v>0</v>
      </c>
      <c r="Y228" s="186">
        <v>0</v>
      </c>
      <c r="Z228" s="196">
        <v>0</v>
      </c>
      <c r="AA228" s="196">
        <v>1</v>
      </c>
      <c r="AB228" s="77" t="s">
        <v>273</v>
      </c>
      <c r="AC228" s="50" t="s">
        <v>96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58">
        <v>0</v>
      </c>
      <c r="AK228" s="37">
        <v>2027</v>
      </c>
    </row>
    <row r="229" spans="1:37" s="35" customFormat="1" ht="45">
      <c r="A229" s="252"/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>
        <v>1</v>
      </c>
      <c r="T229" s="196">
        <v>2</v>
      </c>
      <c r="U229" s="196">
        <v>4</v>
      </c>
      <c r="V229" s="196">
        <v>0</v>
      </c>
      <c r="W229" s="196">
        <v>2</v>
      </c>
      <c r="X229" s="196">
        <v>0</v>
      </c>
      <c r="Y229" s="186">
        <v>1</v>
      </c>
      <c r="Z229" s="196">
        <v>0</v>
      </c>
      <c r="AA229" s="196">
        <v>0</v>
      </c>
      <c r="AB229" s="141" t="s">
        <v>87</v>
      </c>
      <c r="AC229" s="131" t="s">
        <v>97</v>
      </c>
      <c r="AD229" s="146"/>
      <c r="AE229" s="134"/>
      <c r="AF229" s="134"/>
      <c r="AG229" s="146"/>
      <c r="AH229" s="146"/>
      <c r="AI229" s="146"/>
      <c r="AJ229" s="139"/>
      <c r="AK229" s="134"/>
    </row>
    <row r="230" spans="1:37" s="35" customFormat="1" ht="66.75" customHeight="1">
      <c r="A230" s="252"/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>
        <v>1</v>
      </c>
      <c r="T230" s="196">
        <v>2</v>
      </c>
      <c r="U230" s="196">
        <v>4</v>
      </c>
      <c r="V230" s="196">
        <v>0</v>
      </c>
      <c r="W230" s="196">
        <v>2</v>
      </c>
      <c r="X230" s="196">
        <v>0</v>
      </c>
      <c r="Y230" s="186">
        <v>1</v>
      </c>
      <c r="Z230" s="196">
        <v>0</v>
      </c>
      <c r="AA230" s="196">
        <v>1</v>
      </c>
      <c r="AB230" s="77" t="s">
        <v>24</v>
      </c>
      <c r="AC230" s="50" t="s">
        <v>108</v>
      </c>
      <c r="AD230" s="37">
        <v>1022</v>
      </c>
      <c r="AE230" s="37">
        <v>1022</v>
      </c>
      <c r="AF230" s="37">
        <v>1022</v>
      </c>
      <c r="AG230" s="37">
        <v>1022</v>
      </c>
      <c r="AH230" s="37">
        <v>1022</v>
      </c>
      <c r="AI230" s="37">
        <v>1022</v>
      </c>
      <c r="AJ230" s="58">
        <f>SUM(AD230:AI230)</f>
        <v>6132</v>
      </c>
      <c r="AK230" s="49">
        <v>2027</v>
      </c>
    </row>
    <row r="231" spans="1:37" s="35" customFormat="1" ht="52.5" customHeight="1">
      <c r="A231" s="252"/>
      <c r="B231" s="196">
        <v>0</v>
      </c>
      <c r="C231" s="196">
        <v>2</v>
      </c>
      <c r="D231" s="196">
        <v>9</v>
      </c>
      <c r="E231" s="196">
        <v>0</v>
      </c>
      <c r="F231" s="196">
        <v>7</v>
      </c>
      <c r="G231" s="196">
        <v>0</v>
      </c>
      <c r="H231" s="196">
        <v>9</v>
      </c>
      <c r="I231" s="196">
        <v>1</v>
      </c>
      <c r="J231" s="196">
        <v>2</v>
      </c>
      <c r="K231" s="196">
        <v>4</v>
      </c>
      <c r="L231" s="196">
        <v>0</v>
      </c>
      <c r="M231" s="196">
        <v>2</v>
      </c>
      <c r="N231" s="196">
        <v>2</v>
      </c>
      <c r="O231" s="196">
        <v>0</v>
      </c>
      <c r="P231" s="196">
        <v>0</v>
      </c>
      <c r="Q231" s="196">
        <v>6</v>
      </c>
      <c r="R231" s="196" t="s">
        <v>74</v>
      </c>
      <c r="S231" s="196">
        <v>1</v>
      </c>
      <c r="T231" s="196">
        <v>2</v>
      </c>
      <c r="U231" s="196">
        <v>4</v>
      </c>
      <c r="V231" s="196">
        <v>0</v>
      </c>
      <c r="W231" s="196">
        <v>2</v>
      </c>
      <c r="X231" s="196">
        <v>0</v>
      </c>
      <c r="Y231" s="186">
        <v>2</v>
      </c>
      <c r="Z231" s="196">
        <v>0</v>
      </c>
      <c r="AA231" s="196">
        <v>0</v>
      </c>
      <c r="AB231" s="148" t="s">
        <v>88</v>
      </c>
      <c r="AC231" s="131" t="s">
        <v>97</v>
      </c>
      <c r="AD231" s="137">
        <v>314895.96</v>
      </c>
      <c r="AE231" s="137">
        <v>340158</v>
      </c>
      <c r="AF231" s="137">
        <v>340158</v>
      </c>
      <c r="AG231" s="137">
        <v>340158</v>
      </c>
      <c r="AH231" s="137">
        <v>342762</v>
      </c>
      <c r="AI231" s="137">
        <v>342762</v>
      </c>
      <c r="AJ231" s="138">
        <f>SUM(AD231:AI231)</f>
        <v>2020893.96</v>
      </c>
      <c r="AK231" s="136">
        <v>2027</v>
      </c>
    </row>
    <row r="232" spans="1:37" s="35" customFormat="1" ht="65.25" customHeight="1">
      <c r="A232" s="252"/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>
        <v>1</v>
      </c>
      <c r="T232" s="196">
        <v>2</v>
      </c>
      <c r="U232" s="196">
        <v>4</v>
      </c>
      <c r="V232" s="196">
        <v>0</v>
      </c>
      <c r="W232" s="196">
        <v>2</v>
      </c>
      <c r="X232" s="196">
        <v>0</v>
      </c>
      <c r="Y232" s="186">
        <v>2</v>
      </c>
      <c r="Z232" s="196">
        <v>0</v>
      </c>
      <c r="AA232" s="196">
        <v>1</v>
      </c>
      <c r="AB232" s="66" t="s">
        <v>26</v>
      </c>
      <c r="AC232" s="50" t="s">
        <v>25</v>
      </c>
      <c r="AD232" s="67" t="s">
        <v>274</v>
      </c>
      <c r="AE232" s="67" t="s">
        <v>274</v>
      </c>
      <c r="AF232" s="67" t="s">
        <v>274</v>
      </c>
      <c r="AG232" s="67" t="s">
        <v>274</v>
      </c>
      <c r="AH232" s="67" t="s">
        <v>274</v>
      </c>
      <c r="AI232" s="67" t="s">
        <v>274</v>
      </c>
      <c r="AJ232" s="122" t="s">
        <v>275</v>
      </c>
      <c r="AK232" s="49">
        <v>2027</v>
      </c>
    </row>
    <row r="233" spans="1:37" s="35" customFormat="1" ht="63" customHeight="1">
      <c r="A233" s="252"/>
      <c r="B233" s="196">
        <v>0</v>
      </c>
      <c r="C233" s="196">
        <v>2</v>
      </c>
      <c r="D233" s="196">
        <v>9</v>
      </c>
      <c r="E233" s="196">
        <v>0</v>
      </c>
      <c r="F233" s="196">
        <v>7</v>
      </c>
      <c r="G233" s="196">
        <v>0</v>
      </c>
      <c r="H233" s="196">
        <v>9</v>
      </c>
      <c r="I233" s="196">
        <v>1</v>
      </c>
      <c r="J233" s="196">
        <v>2</v>
      </c>
      <c r="K233" s="196">
        <v>4</v>
      </c>
      <c r="L233" s="196">
        <v>0</v>
      </c>
      <c r="M233" s="196">
        <v>2</v>
      </c>
      <c r="N233" s="196">
        <v>2</v>
      </c>
      <c r="O233" s="196">
        <v>0</v>
      </c>
      <c r="P233" s="196">
        <v>0</v>
      </c>
      <c r="Q233" s="196">
        <v>2</v>
      </c>
      <c r="R233" s="196" t="s">
        <v>71</v>
      </c>
      <c r="S233" s="196">
        <v>1</v>
      </c>
      <c r="T233" s="196">
        <v>2</v>
      </c>
      <c r="U233" s="196">
        <v>4</v>
      </c>
      <c r="V233" s="196">
        <v>0</v>
      </c>
      <c r="W233" s="196">
        <v>2</v>
      </c>
      <c r="X233" s="196">
        <v>0</v>
      </c>
      <c r="Y233" s="186">
        <v>3</v>
      </c>
      <c r="Z233" s="196">
        <v>0</v>
      </c>
      <c r="AA233" s="196">
        <v>0</v>
      </c>
      <c r="AB233" s="148" t="s">
        <v>89</v>
      </c>
      <c r="AC233" s="131" t="s">
        <v>97</v>
      </c>
      <c r="AD233" s="146"/>
      <c r="AE233" s="166"/>
      <c r="AF233" s="166"/>
      <c r="AG233" s="146"/>
      <c r="AH233" s="146"/>
      <c r="AI233" s="146"/>
      <c r="AJ233" s="147"/>
      <c r="AK233" s="136"/>
    </row>
    <row r="234" spans="1:37" s="35" customFormat="1" ht="65.25" customHeight="1">
      <c r="A234" s="252"/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>
        <v>1</v>
      </c>
      <c r="T234" s="196">
        <v>2</v>
      </c>
      <c r="U234" s="196">
        <v>4</v>
      </c>
      <c r="V234" s="196">
        <v>0</v>
      </c>
      <c r="W234" s="196">
        <v>2</v>
      </c>
      <c r="X234" s="196">
        <v>0</v>
      </c>
      <c r="Y234" s="186">
        <v>3</v>
      </c>
      <c r="Z234" s="196">
        <v>0</v>
      </c>
      <c r="AA234" s="196">
        <v>1</v>
      </c>
      <c r="AB234" s="80" t="s">
        <v>173</v>
      </c>
      <c r="AC234" s="50" t="s">
        <v>96</v>
      </c>
      <c r="AD234" s="114">
        <v>3</v>
      </c>
      <c r="AE234" s="118">
        <v>3</v>
      </c>
      <c r="AF234" s="119">
        <v>3</v>
      </c>
      <c r="AG234" s="114">
        <v>3</v>
      </c>
      <c r="AH234" s="114">
        <v>3</v>
      </c>
      <c r="AI234" s="114">
        <v>3</v>
      </c>
      <c r="AJ234" s="120">
        <f>SUM(AD234:AI234)</f>
        <v>18</v>
      </c>
      <c r="AK234" s="49">
        <v>2027</v>
      </c>
    </row>
    <row r="235" spans="1:37" s="35" customFormat="1" ht="46.5" customHeight="1" hidden="1">
      <c r="A235" s="252"/>
      <c r="B235" s="196">
        <v>0</v>
      </c>
      <c r="C235" s="196">
        <v>0</v>
      </c>
      <c r="D235" s="196">
        <v>9</v>
      </c>
      <c r="E235" s="196">
        <v>0</v>
      </c>
      <c r="F235" s="196">
        <v>7</v>
      </c>
      <c r="G235" s="196">
        <v>0</v>
      </c>
      <c r="H235" s="196">
        <v>7</v>
      </c>
      <c r="I235" s="196">
        <v>1</v>
      </c>
      <c r="J235" s="196">
        <v>2</v>
      </c>
      <c r="K235" s="196">
        <v>4</v>
      </c>
      <c r="L235" s="196"/>
      <c r="M235" s="196"/>
      <c r="N235" s="196">
        <v>2</v>
      </c>
      <c r="O235" s="196">
        <v>0</v>
      </c>
      <c r="P235" s="196">
        <v>3</v>
      </c>
      <c r="Q235" s="196">
        <v>8</v>
      </c>
      <c r="R235" s="196"/>
      <c r="S235" s="196">
        <v>1</v>
      </c>
      <c r="T235" s="196">
        <v>2</v>
      </c>
      <c r="U235" s="196">
        <v>4</v>
      </c>
      <c r="V235" s="196">
        <v>0</v>
      </c>
      <c r="W235" s="196">
        <v>2</v>
      </c>
      <c r="X235" s="196">
        <v>0</v>
      </c>
      <c r="Y235" s="186">
        <v>5</v>
      </c>
      <c r="Z235" s="196">
        <v>0</v>
      </c>
      <c r="AA235" s="196">
        <v>0</v>
      </c>
      <c r="AB235" s="77" t="s">
        <v>174</v>
      </c>
      <c r="AC235" s="50" t="s">
        <v>97</v>
      </c>
      <c r="AD235" s="100"/>
      <c r="AE235" s="103"/>
      <c r="AF235" s="100"/>
      <c r="AG235" s="100"/>
      <c r="AH235" s="100"/>
      <c r="AI235" s="100"/>
      <c r="AJ235" s="51"/>
      <c r="AK235" s="49"/>
    </row>
    <row r="236" spans="1:37" s="35" customFormat="1" ht="43.5" customHeight="1" hidden="1">
      <c r="A236" s="252"/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>
        <v>1</v>
      </c>
      <c r="T236" s="196">
        <v>2</v>
      </c>
      <c r="U236" s="196">
        <v>4</v>
      </c>
      <c r="V236" s="196">
        <v>0</v>
      </c>
      <c r="W236" s="196">
        <v>2</v>
      </c>
      <c r="X236" s="196">
        <v>0</v>
      </c>
      <c r="Y236" s="186">
        <v>5</v>
      </c>
      <c r="Z236" s="196">
        <v>0</v>
      </c>
      <c r="AA236" s="196">
        <v>1</v>
      </c>
      <c r="AB236" s="66" t="s">
        <v>175</v>
      </c>
      <c r="AC236" s="50" t="s">
        <v>96</v>
      </c>
      <c r="AD236" s="100"/>
      <c r="AE236" s="103"/>
      <c r="AF236" s="100"/>
      <c r="AG236" s="100"/>
      <c r="AH236" s="100"/>
      <c r="AI236" s="100"/>
      <c r="AJ236" s="51"/>
      <c r="AK236" s="49"/>
    </row>
    <row r="237" spans="1:37" s="35" customFormat="1" ht="66" customHeight="1" hidden="1">
      <c r="A237" s="252"/>
      <c r="B237" s="196">
        <v>0</v>
      </c>
      <c r="C237" s="196">
        <v>0</v>
      </c>
      <c r="D237" s="196">
        <v>9</v>
      </c>
      <c r="E237" s="196">
        <v>0</v>
      </c>
      <c r="F237" s="196">
        <v>7</v>
      </c>
      <c r="G237" s="196">
        <v>0</v>
      </c>
      <c r="H237" s="196">
        <v>2</v>
      </c>
      <c r="I237" s="196">
        <v>1</v>
      </c>
      <c r="J237" s="196">
        <v>2</v>
      </c>
      <c r="K237" s="196">
        <v>4</v>
      </c>
      <c r="L237" s="196"/>
      <c r="M237" s="196"/>
      <c r="N237" s="196">
        <v>5</v>
      </c>
      <c r="O237" s="196">
        <v>0</v>
      </c>
      <c r="P237" s="196">
        <v>9</v>
      </c>
      <c r="Q237" s="196">
        <v>7</v>
      </c>
      <c r="R237" s="196"/>
      <c r="S237" s="196">
        <v>1</v>
      </c>
      <c r="T237" s="196">
        <v>2</v>
      </c>
      <c r="U237" s="196">
        <v>4</v>
      </c>
      <c r="V237" s="196">
        <v>0</v>
      </c>
      <c r="W237" s="196">
        <v>2</v>
      </c>
      <c r="X237" s="196">
        <v>0</v>
      </c>
      <c r="Y237" s="186">
        <v>6</v>
      </c>
      <c r="Z237" s="196">
        <v>0</v>
      </c>
      <c r="AA237" s="196">
        <v>0</v>
      </c>
      <c r="AB237" s="82" t="s">
        <v>176</v>
      </c>
      <c r="AC237" s="50" t="s">
        <v>97</v>
      </c>
      <c r="AD237" s="100"/>
      <c r="AE237" s="103"/>
      <c r="AF237" s="100"/>
      <c r="AG237" s="100"/>
      <c r="AH237" s="100"/>
      <c r="AI237" s="100"/>
      <c r="AJ237" s="51"/>
      <c r="AK237" s="49"/>
    </row>
    <row r="238" spans="1:37" s="35" customFormat="1" ht="104.25" hidden="1">
      <c r="A238" s="252"/>
      <c r="B238" s="196"/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>
        <v>1</v>
      </c>
      <c r="T238" s="196">
        <v>2</v>
      </c>
      <c r="U238" s="196">
        <v>4</v>
      </c>
      <c r="V238" s="196">
        <v>0</v>
      </c>
      <c r="W238" s="196">
        <v>2</v>
      </c>
      <c r="X238" s="196">
        <v>0</v>
      </c>
      <c r="Y238" s="186">
        <v>6</v>
      </c>
      <c r="Z238" s="196">
        <v>0</v>
      </c>
      <c r="AA238" s="196">
        <v>1</v>
      </c>
      <c r="AB238" s="82" t="s">
        <v>177</v>
      </c>
      <c r="AC238" s="50" t="s">
        <v>96</v>
      </c>
      <c r="AD238" s="100"/>
      <c r="AE238" s="103"/>
      <c r="AF238" s="100"/>
      <c r="AG238" s="100"/>
      <c r="AH238" s="100"/>
      <c r="AI238" s="100"/>
      <c r="AJ238" s="58"/>
      <c r="AK238" s="37"/>
    </row>
    <row r="239" spans="1:37" s="35" customFormat="1" ht="61.5" customHeight="1" hidden="1">
      <c r="A239" s="252"/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86"/>
      <c r="Z239" s="196"/>
      <c r="AA239" s="196"/>
      <c r="AB239" s="82" t="s">
        <v>178</v>
      </c>
      <c r="AC239" s="50" t="s">
        <v>97</v>
      </c>
      <c r="AD239" s="100"/>
      <c r="AE239" s="103"/>
      <c r="AF239" s="100"/>
      <c r="AG239" s="100"/>
      <c r="AH239" s="100"/>
      <c r="AI239" s="100"/>
      <c r="AJ239" s="58"/>
      <c r="AK239" s="37"/>
    </row>
    <row r="240" spans="1:37" s="35" customFormat="1" ht="119.25" hidden="1">
      <c r="A240" s="252"/>
      <c r="B240" s="196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86"/>
      <c r="Z240" s="196"/>
      <c r="AA240" s="196"/>
      <c r="AB240" s="82" t="s">
        <v>179</v>
      </c>
      <c r="AC240" s="50" t="s">
        <v>96</v>
      </c>
      <c r="AD240" s="100"/>
      <c r="AE240" s="103"/>
      <c r="AF240" s="100"/>
      <c r="AG240" s="100"/>
      <c r="AH240" s="100"/>
      <c r="AI240" s="100"/>
      <c r="AJ240" s="58"/>
      <c r="AK240" s="37"/>
    </row>
    <row r="241" spans="1:37" s="35" customFormat="1" ht="64.5" customHeight="1" hidden="1">
      <c r="A241" s="252"/>
      <c r="B241" s="196"/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86"/>
      <c r="Z241" s="196"/>
      <c r="AA241" s="196"/>
      <c r="AB241" s="82" t="s">
        <v>180</v>
      </c>
      <c r="AC241" s="50" t="s">
        <v>97</v>
      </c>
      <c r="AD241" s="100"/>
      <c r="AE241" s="103"/>
      <c r="AF241" s="100"/>
      <c r="AG241" s="100"/>
      <c r="AH241" s="100"/>
      <c r="AI241" s="100"/>
      <c r="AJ241" s="58"/>
      <c r="AK241" s="37"/>
    </row>
    <row r="242" spans="1:37" s="35" customFormat="1" ht="44.25" hidden="1">
      <c r="A242" s="252"/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86"/>
      <c r="Z242" s="196"/>
      <c r="AA242" s="196"/>
      <c r="AB242" s="82" t="s">
        <v>199</v>
      </c>
      <c r="AC242" s="50" t="s">
        <v>108</v>
      </c>
      <c r="AD242" s="100"/>
      <c r="AE242" s="103"/>
      <c r="AF242" s="100"/>
      <c r="AG242" s="100"/>
      <c r="AH242" s="100"/>
      <c r="AI242" s="100"/>
      <c r="AJ242" s="58"/>
      <c r="AK242" s="37"/>
    </row>
    <row r="243" spans="1:37" s="35" customFormat="1" ht="15">
      <c r="A243" s="252"/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>
        <v>1</v>
      </c>
      <c r="T243" s="196">
        <v>2</v>
      </c>
      <c r="U243" s="196">
        <v>5</v>
      </c>
      <c r="V243" s="196">
        <v>0</v>
      </c>
      <c r="W243" s="196">
        <v>0</v>
      </c>
      <c r="X243" s="196">
        <v>0</v>
      </c>
      <c r="Y243" s="186">
        <v>0</v>
      </c>
      <c r="Z243" s="196">
        <v>0</v>
      </c>
      <c r="AA243" s="196">
        <v>0</v>
      </c>
      <c r="AB243" s="78" t="s">
        <v>90</v>
      </c>
      <c r="AC243" s="75" t="s">
        <v>94</v>
      </c>
      <c r="AD243" s="96"/>
      <c r="AE243" s="96"/>
      <c r="AF243" s="96"/>
      <c r="AG243" s="96"/>
      <c r="AH243" s="96"/>
      <c r="AI243" s="96"/>
      <c r="AJ243" s="159"/>
      <c r="AK243" s="96"/>
    </row>
    <row r="244" spans="1:37" s="35" customFormat="1" ht="51.75" customHeight="1">
      <c r="A244" s="252"/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>
        <v>1</v>
      </c>
      <c r="T244" s="196">
        <v>2</v>
      </c>
      <c r="U244" s="196">
        <v>5</v>
      </c>
      <c r="V244" s="196">
        <v>0</v>
      </c>
      <c r="W244" s="196">
        <v>1</v>
      </c>
      <c r="X244" s="196">
        <v>0</v>
      </c>
      <c r="Y244" s="186">
        <v>0</v>
      </c>
      <c r="Z244" s="196">
        <v>0</v>
      </c>
      <c r="AA244" s="196">
        <v>0</v>
      </c>
      <c r="AB244" s="127" t="s">
        <v>91</v>
      </c>
      <c r="AC244" s="144"/>
      <c r="AD244" s="129"/>
      <c r="AE244" s="129"/>
      <c r="AF244" s="129"/>
      <c r="AG244" s="129"/>
      <c r="AH244" s="129"/>
      <c r="AI244" s="129"/>
      <c r="AJ244" s="130"/>
      <c r="AK244" s="129"/>
    </row>
    <row r="245" spans="1:37" s="35" customFormat="1" ht="73.5" customHeight="1">
      <c r="A245" s="252"/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>
        <v>1</v>
      </c>
      <c r="T245" s="196">
        <v>2</v>
      </c>
      <c r="U245" s="196">
        <v>5</v>
      </c>
      <c r="V245" s="196">
        <v>0</v>
      </c>
      <c r="W245" s="196">
        <v>1</v>
      </c>
      <c r="X245" s="196">
        <v>0</v>
      </c>
      <c r="Y245" s="186">
        <v>1</v>
      </c>
      <c r="Z245" s="196">
        <v>0</v>
      </c>
      <c r="AA245" s="196">
        <v>0</v>
      </c>
      <c r="AB245" s="141" t="s">
        <v>170</v>
      </c>
      <c r="AC245" s="156"/>
      <c r="AD245" s="134"/>
      <c r="AE245" s="134"/>
      <c r="AF245" s="134"/>
      <c r="AG245" s="134"/>
      <c r="AH245" s="134"/>
      <c r="AI245" s="134"/>
      <c r="AJ245" s="139"/>
      <c r="AK245" s="136"/>
    </row>
    <row r="246" spans="1:37" s="35" customFormat="1" ht="94.5" customHeight="1">
      <c r="A246" s="252"/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>
        <v>1</v>
      </c>
      <c r="T246" s="196">
        <v>2</v>
      </c>
      <c r="U246" s="196">
        <v>5</v>
      </c>
      <c r="V246" s="196">
        <v>0</v>
      </c>
      <c r="W246" s="196">
        <v>1</v>
      </c>
      <c r="X246" s="196">
        <v>0</v>
      </c>
      <c r="Y246" s="186">
        <v>1</v>
      </c>
      <c r="Z246" s="196">
        <v>0</v>
      </c>
      <c r="AA246" s="196">
        <v>1</v>
      </c>
      <c r="AB246" s="77" t="s">
        <v>163</v>
      </c>
      <c r="AC246" s="50" t="s">
        <v>96</v>
      </c>
      <c r="AD246" s="37">
        <v>2</v>
      </c>
      <c r="AE246" s="37">
        <v>2</v>
      </c>
      <c r="AF246" s="37">
        <v>2</v>
      </c>
      <c r="AG246" s="37">
        <v>2</v>
      </c>
      <c r="AH246" s="37">
        <v>2</v>
      </c>
      <c r="AI246" s="37">
        <v>2</v>
      </c>
      <c r="AJ246" s="58">
        <f>SUM(AD246:AI246)</f>
        <v>12</v>
      </c>
      <c r="AK246" s="37">
        <v>2027</v>
      </c>
    </row>
    <row r="247" spans="1:37" s="35" customFormat="1" ht="51" customHeight="1">
      <c r="A247" s="252"/>
      <c r="B247" s="196"/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>
        <v>1</v>
      </c>
      <c r="T247" s="196">
        <v>2</v>
      </c>
      <c r="U247" s="196">
        <v>5</v>
      </c>
      <c r="V247" s="196">
        <v>0</v>
      </c>
      <c r="W247" s="196">
        <v>2</v>
      </c>
      <c r="X247" s="196">
        <v>0</v>
      </c>
      <c r="Y247" s="186">
        <v>0</v>
      </c>
      <c r="Z247" s="196">
        <v>0</v>
      </c>
      <c r="AA247" s="196">
        <v>0</v>
      </c>
      <c r="AB247" s="127" t="s">
        <v>92</v>
      </c>
      <c r="AC247" s="144"/>
      <c r="AD247" s="129"/>
      <c r="AE247" s="129"/>
      <c r="AF247" s="129"/>
      <c r="AG247" s="129"/>
      <c r="AH247" s="129"/>
      <c r="AI247" s="129"/>
      <c r="AJ247" s="130"/>
      <c r="AK247" s="129"/>
    </row>
    <row r="248" spans="1:37" s="35" customFormat="1" ht="60">
      <c r="A248" s="252"/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>
        <v>1</v>
      </c>
      <c r="T248" s="196">
        <v>2</v>
      </c>
      <c r="U248" s="196">
        <v>5</v>
      </c>
      <c r="V248" s="196">
        <v>0</v>
      </c>
      <c r="W248" s="196">
        <v>2</v>
      </c>
      <c r="X248" s="196">
        <v>0</v>
      </c>
      <c r="Y248" s="186">
        <v>1</v>
      </c>
      <c r="Z248" s="196">
        <v>0</v>
      </c>
      <c r="AA248" s="196">
        <v>0</v>
      </c>
      <c r="AB248" s="167" t="s">
        <v>164</v>
      </c>
      <c r="AC248" s="131"/>
      <c r="AD248" s="134"/>
      <c r="AE248" s="168"/>
      <c r="AF248" s="134"/>
      <c r="AG248" s="134"/>
      <c r="AH248" s="134"/>
      <c r="AI248" s="134"/>
      <c r="AJ248" s="139"/>
      <c r="AK248" s="134"/>
    </row>
    <row r="249" spans="1:37" s="35" customFormat="1" ht="75">
      <c r="A249" s="252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>
        <v>1</v>
      </c>
      <c r="T249" s="196">
        <v>2</v>
      </c>
      <c r="U249" s="196">
        <v>5</v>
      </c>
      <c r="V249" s="196">
        <v>0</v>
      </c>
      <c r="W249" s="196">
        <v>2</v>
      </c>
      <c r="X249" s="196">
        <v>0</v>
      </c>
      <c r="Y249" s="186">
        <v>1</v>
      </c>
      <c r="Z249" s="196">
        <v>0</v>
      </c>
      <c r="AA249" s="196">
        <v>1</v>
      </c>
      <c r="AB249" s="79" t="s">
        <v>93</v>
      </c>
      <c r="AC249" s="50" t="s">
        <v>99</v>
      </c>
      <c r="AD249" s="37">
        <v>5</v>
      </c>
      <c r="AE249" s="37">
        <v>5</v>
      </c>
      <c r="AF249" s="37">
        <v>5</v>
      </c>
      <c r="AG249" s="37">
        <v>5</v>
      </c>
      <c r="AH249" s="37">
        <v>5</v>
      </c>
      <c r="AI249" s="37">
        <v>5</v>
      </c>
      <c r="AJ249" s="58">
        <f>SUM(AD249:AI249)</f>
        <v>30</v>
      </c>
      <c r="AK249" s="37">
        <v>2027</v>
      </c>
    </row>
    <row r="250" spans="1:37" s="35" customFormat="1" ht="78.75" customHeight="1">
      <c r="A250" s="45"/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>
        <v>1</v>
      </c>
      <c r="T250" s="196">
        <v>2</v>
      </c>
      <c r="U250" s="196">
        <v>5</v>
      </c>
      <c r="V250" s="196">
        <v>0</v>
      </c>
      <c r="W250" s="196">
        <v>2</v>
      </c>
      <c r="X250" s="196">
        <v>0</v>
      </c>
      <c r="Y250" s="186">
        <v>1</v>
      </c>
      <c r="Z250" s="196">
        <v>0</v>
      </c>
      <c r="AA250" s="196">
        <v>2</v>
      </c>
      <c r="AB250" s="66" t="s">
        <v>165</v>
      </c>
      <c r="AC250" s="50" t="s">
        <v>107</v>
      </c>
      <c r="AD250" s="37">
        <v>50</v>
      </c>
      <c r="AE250" s="110">
        <v>50</v>
      </c>
      <c r="AF250" s="37">
        <v>50</v>
      </c>
      <c r="AG250" s="37">
        <v>50</v>
      </c>
      <c r="AH250" s="37">
        <v>50</v>
      </c>
      <c r="AI250" s="37">
        <v>50</v>
      </c>
      <c r="AJ250" s="58">
        <f>SUM(AD250:AI250)</f>
        <v>300</v>
      </c>
      <c r="AK250" s="49">
        <v>2027</v>
      </c>
    </row>
    <row r="251" spans="1:37" s="35" customFormat="1" ht="81" customHeight="1">
      <c r="A251" s="11"/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>
        <v>1</v>
      </c>
      <c r="T251" s="196">
        <v>2</v>
      </c>
      <c r="U251" s="196">
        <v>5</v>
      </c>
      <c r="V251" s="196">
        <v>0</v>
      </c>
      <c r="W251" s="196">
        <v>2</v>
      </c>
      <c r="X251" s="196">
        <v>0</v>
      </c>
      <c r="Y251" s="186">
        <v>1</v>
      </c>
      <c r="Z251" s="196">
        <v>0</v>
      </c>
      <c r="AA251" s="196">
        <v>2</v>
      </c>
      <c r="AB251" s="66" t="s">
        <v>166</v>
      </c>
      <c r="AC251" s="50" t="s">
        <v>108</v>
      </c>
      <c r="AD251" s="37">
        <v>12</v>
      </c>
      <c r="AE251" s="114">
        <v>12</v>
      </c>
      <c r="AF251" s="37">
        <v>12</v>
      </c>
      <c r="AG251" s="37">
        <v>12</v>
      </c>
      <c r="AH251" s="37">
        <v>12</v>
      </c>
      <c r="AI251" s="37">
        <v>12</v>
      </c>
      <c r="AJ251" s="58">
        <f>SUM(AD251:AI251)</f>
        <v>72</v>
      </c>
      <c r="AK251" s="49">
        <v>2027</v>
      </c>
    </row>
    <row r="252" spans="1:37" s="35" customFormat="1" ht="62.25" customHeight="1">
      <c r="A252" s="11"/>
      <c r="B252" s="196"/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>
        <v>1</v>
      </c>
      <c r="T252" s="196">
        <v>2</v>
      </c>
      <c r="U252" s="196">
        <v>5</v>
      </c>
      <c r="V252" s="196">
        <v>0</v>
      </c>
      <c r="W252" s="196">
        <v>2</v>
      </c>
      <c r="X252" s="196">
        <v>0</v>
      </c>
      <c r="Y252" s="186">
        <v>2</v>
      </c>
      <c r="Z252" s="196">
        <v>0</v>
      </c>
      <c r="AA252" s="196">
        <v>0</v>
      </c>
      <c r="AB252" s="145" t="s">
        <v>167</v>
      </c>
      <c r="AC252" s="131" t="s">
        <v>97</v>
      </c>
      <c r="AD252" s="134"/>
      <c r="AE252" s="146"/>
      <c r="AF252" s="134"/>
      <c r="AG252" s="134"/>
      <c r="AH252" s="134"/>
      <c r="AI252" s="134"/>
      <c r="AJ252" s="139"/>
      <c r="AK252" s="136"/>
    </row>
    <row r="253" spans="1:37" s="35" customFormat="1" ht="64.5" customHeight="1">
      <c r="A253" s="11"/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>
        <v>1</v>
      </c>
      <c r="T253" s="196">
        <v>2</v>
      </c>
      <c r="U253" s="196">
        <v>5</v>
      </c>
      <c r="V253" s="196">
        <v>0</v>
      </c>
      <c r="W253" s="196">
        <v>2</v>
      </c>
      <c r="X253" s="196">
        <v>0</v>
      </c>
      <c r="Y253" s="186">
        <v>2</v>
      </c>
      <c r="Z253" s="196">
        <v>0</v>
      </c>
      <c r="AA253" s="196">
        <v>1</v>
      </c>
      <c r="AB253" s="66" t="s">
        <v>168</v>
      </c>
      <c r="AC253" s="50" t="s">
        <v>107</v>
      </c>
      <c r="AD253" s="37">
        <v>1</v>
      </c>
      <c r="AE253" s="95">
        <v>1</v>
      </c>
      <c r="AF253" s="37">
        <v>1</v>
      </c>
      <c r="AG253" s="37">
        <v>1</v>
      </c>
      <c r="AH253" s="37">
        <v>1</v>
      </c>
      <c r="AI253" s="37">
        <v>1</v>
      </c>
      <c r="AJ253" s="58">
        <f>SUM(AD253:AI253)</f>
        <v>6</v>
      </c>
      <c r="AK253" s="49">
        <v>2027</v>
      </c>
    </row>
    <row r="254" spans="1:37" s="35" customFormat="1" ht="35.25" customHeight="1">
      <c r="A254" s="11"/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>
        <v>1</v>
      </c>
      <c r="T254" s="196">
        <v>2</v>
      </c>
      <c r="U254" s="196">
        <v>6</v>
      </c>
      <c r="V254" s="196">
        <v>0</v>
      </c>
      <c r="W254" s="196">
        <v>0</v>
      </c>
      <c r="X254" s="196">
        <v>0</v>
      </c>
      <c r="Y254" s="186">
        <v>0</v>
      </c>
      <c r="Z254" s="196">
        <v>0</v>
      </c>
      <c r="AA254" s="196">
        <v>0</v>
      </c>
      <c r="AB254" s="78" t="s">
        <v>112</v>
      </c>
      <c r="AC254" s="169" t="s">
        <v>97</v>
      </c>
      <c r="AD254" s="96"/>
      <c r="AE254" s="96"/>
      <c r="AF254" s="76"/>
      <c r="AG254" s="96"/>
      <c r="AH254" s="96"/>
      <c r="AI254" s="96"/>
      <c r="AJ254" s="76"/>
      <c r="AK254" s="96"/>
    </row>
    <row r="255" spans="1:37" s="35" customFormat="1" ht="77.25" customHeight="1">
      <c r="A255" s="11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>
        <v>1</v>
      </c>
      <c r="T255" s="196">
        <v>2</v>
      </c>
      <c r="U255" s="196">
        <v>6</v>
      </c>
      <c r="V255" s="196">
        <v>0</v>
      </c>
      <c r="W255" s="196">
        <v>1</v>
      </c>
      <c r="X255" s="196">
        <v>0</v>
      </c>
      <c r="Y255" s="186">
        <v>0</v>
      </c>
      <c r="Z255" s="196">
        <v>0</v>
      </c>
      <c r="AA255" s="196">
        <v>0</v>
      </c>
      <c r="AB255" s="127" t="s">
        <v>113</v>
      </c>
      <c r="AC255" s="144"/>
      <c r="AD255" s="129"/>
      <c r="AE255" s="129"/>
      <c r="AF255" s="170"/>
      <c r="AG255" s="129"/>
      <c r="AH255" s="129"/>
      <c r="AI255" s="129"/>
      <c r="AJ255" s="130"/>
      <c r="AK255" s="129"/>
    </row>
    <row r="256" spans="1:37" s="35" customFormat="1" ht="48.75" customHeight="1">
      <c r="A256" s="11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>
        <v>1</v>
      </c>
      <c r="T256" s="196">
        <v>2</v>
      </c>
      <c r="U256" s="196">
        <v>6</v>
      </c>
      <c r="V256" s="196">
        <v>0</v>
      </c>
      <c r="W256" s="196">
        <v>1</v>
      </c>
      <c r="X256" s="196">
        <v>0</v>
      </c>
      <c r="Y256" s="186">
        <v>0</v>
      </c>
      <c r="Z256" s="196">
        <v>0</v>
      </c>
      <c r="AA256" s="196">
        <v>1</v>
      </c>
      <c r="AB256" s="77" t="s">
        <v>276</v>
      </c>
      <c r="AC256" s="50" t="s">
        <v>107</v>
      </c>
      <c r="AD256" s="37">
        <v>13</v>
      </c>
      <c r="AE256" s="37">
        <v>13</v>
      </c>
      <c r="AF256" s="37">
        <v>13</v>
      </c>
      <c r="AG256" s="37">
        <v>13</v>
      </c>
      <c r="AH256" s="37">
        <v>13</v>
      </c>
      <c r="AI256" s="37">
        <v>13</v>
      </c>
      <c r="AJ256" s="58">
        <f>SUM(AD256:AI256)</f>
        <v>78</v>
      </c>
      <c r="AK256" s="37">
        <v>2027</v>
      </c>
    </row>
    <row r="257" spans="1:37" s="35" customFormat="1" ht="53.25" customHeight="1">
      <c r="A257" s="11"/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>
        <v>1</v>
      </c>
      <c r="T257" s="196">
        <v>2</v>
      </c>
      <c r="U257" s="196">
        <v>6</v>
      </c>
      <c r="V257" s="196">
        <v>0</v>
      </c>
      <c r="W257" s="196">
        <v>1</v>
      </c>
      <c r="X257" s="196">
        <v>0</v>
      </c>
      <c r="Y257" s="186">
        <v>0</v>
      </c>
      <c r="Z257" s="196">
        <v>0</v>
      </c>
      <c r="AA257" s="196">
        <v>2</v>
      </c>
      <c r="AB257" s="77" t="s">
        <v>277</v>
      </c>
      <c r="AC257" s="50" t="s">
        <v>107</v>
      </c>
      <c r="AD257" s="37">
        <v>42</v>
      </c>
      <c r="AE257" s="37">
        <v>42</v>
      </c>
      <c r="AF257" s="37">
        <v>42</v>
      </c>
      <c r="AG257" s="37">
        <v>42</v>
      </c>
      <c r="AH257" s="37">
        <v>42</v>
      </c>
      <c r="AI257" s="37">
        <v>42</v>
      </c>
      <c r="AJ257" s="58">
        <f>SUM(AD257:AI257)</f>
        <v>252</v>
      </c>
      <c r="AK257" s="49">
        <v>2027</v>
      </c>
    </row>
    <row r="258" spans="1:37" s="35" customFormat="1" ht="65.25" customHeight="1">
      <c r="A258" s="11"/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>
        <v>1</v>
      </c>
      <c r="T258" s="196">
        <v>2</v>
      </c>
      <c r="U258" s="196">
        <v>6</v>
      </c>
      <c r="V258" s="196">
        <v>0</v>
      </c>
      <c r="W258" s="196">
        <v>1</v>
      </c>
      <c r="X258" s="196">
        <v>0</v>
      </c>
      <c r="Y258" s="186">
        <v>0</v>
      </c>
      <c r="Z258" s="196">
        <v>0</v>
      </c>
      <c r="AA258" s="196">
        <v>3</v>
      </c>
      <c r="AB258" s="77" t="s">
        <v>278</v>
      </c>
      <c r="AC258" s="50" t="s">
        <v>96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58">
        <v>0</v>
      </c>
      <c r="AK258" s="49">
        <v>2027</v>
      </c>
    </row>
    <row r="259" spans="1:37" s="35" customFormat="1" ht="51" customHeight="1">
      <c r="A259" s="11"/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>
        <v>1</v>
      </c>
      <c r="T259" s="196">
        <v>2</v>
      </c>
      <c r="U259" s="196">
        <v>6</v>
      </c>
      <c r="V259" s="196">
        <v>0</v>
      </c>
      <c r="W259" s="196">
        <v>1</v>
      </c>
      <c r="X259" s="196">
        <v>0</v>
      </c>
      <c r="Y259" s="186">
        <v>1</v>
      </c>
      <c r="Z259" s="196">
        <v>0</v>
      </c>
      <c r="AA259" s="196">
        <v>0</v>
      </c>
      <c r="AB259" s="141" t="s">
        <v>114</v>
      </c>
      <c r="AC259" s="131"/>
      <c r="AD259" s="134"/>
      <c r="AE259" s="134"/>
      <c r="AF259" s="171"/>
      <c r="AG259" s="134"/>
      <c r="AH259" s="134"/>
      <c r="AI259" s="134"/>
      <c r="AJ259" s="139"/>
      <c r="AK259" s="134"/>
    </row>
    <row r="260" spans="1:37" s="35" customFormat="1" ht="48" customHeight="1">
      <c r="A260" s="11"/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>
        <v>1</v>
      </c>
      <c r="T260" s="196">
        <v>2</v>
      </c>
      <c r="U260" s="196">
        <v>6</v>
      </c>
      <c r="V260" s="196">
        <v>0</v>
      </c>
      <c r="W260" s="196">
        <v>1</v>
      </c>
      <c r="X260" s="196">
        <v>0</v>
      </c>
      <c r="Y260" s="186">
        <v>1</v>
      </c>
      <c r="Z260" s="196">
        <v>0</v>
      </c>
      <c r="AA260" s="196">
        <v>1</v>
      </c>
      <c r="AB260" s="66" t="s">
        <v>115</v>
      </c>
      <c r="AC260" s="50" t="s">
        <v>96</v>
      </c>
      <c r="AD260" s="37">
        <v>9</v>
      </c>
      <c r="AE260" s="37">
        <v>9</v>
      </c>
      <c r="AF260" s="37">
        <v>9</v>
      </c>
      <c r="AG260" s="37">
        <v>9</v>
      </c>
      <c r="AH260" s="37">
        <v>9</v>
      </c>
      <c r="AI260" s="37">
        <v>9</v>
      </c>
      <c r="AJ260" s="58">
        <f>SUM(AD260:AI260)</f>
        <v>54</v>
      </c>
      <c r="AK260" s="37">
        <v>2027</v>
      </c>
    </row>
    <row r="261" spans="1:37" s="35" customFormat="1" ht="48" customHeight="1">
      <c r="A261" s="11"/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>
        <v>1</v>
      </c>
      <c r="T261" s="196">
        <v>2</v>
      </c>
      <c r="U261" s="196">
        <v>6</v>
      </c>
      <c r="V261" s="196">
        <v>0</v>
      </c>
      <c r="W261" s="196">
        <v>1</v>
      </c>
      <c r="X261" s="196">
        <v>0</v>
      </c>
      <c r="Y261" s="186">
        <v>2</v>
      </c>
      <c r="Z261" s="196">
        <v>0</v>
      </c>
      <c r="AA261" s="196">
        <v>0</v>
      </c>
      <c r="AB261" s="145" t="s">
        <v>253</v>
      </c>
      <c r="AC261" s="131"/>
      <c r="AD261" s="134"/>
      <c r="AE261" s="134"/>
      <c r="AF261" s="134"/>
      <c r="AG261" s="134"/>
      <c r="AH261" s="134"/>
      <c r="AI261" s="134"/>
      <c r="AJ261" s="139"/>
      <c r="AK261" s="134"/>
    </row>
    <row r="262" spans="1:37" s="35" customFormat="1" ht="48" customHeight="1">
      <c r="A262" s="11"/>
      <c r="B262" s="196"/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>
        <v>1</v>
      </c>
      <c r="T262" s="196">
        <v>2</v>
      </c>
      <c r="U262" s="196">
        <v>3</v>
      </c>
      <c r="V262" s="196">
        <v>0</v>
      </c>
      <c r="W262" s="196">
        <v>1</v>
      </c>
      <c r="X262" s="196">
        <v>0</v>
      </c>
      <c r="Y262" s="186">
        <v>2</v>
      </c>
      <c r="Z262" s="196">
        <v>0</v>
      </c>
      <c r="AA262" s="196">
        <v>1</v>
      </c>
      <c r="AB262" s="66" t="s">
        <v>254</v>
      </c>
      <c r="AC262" s="50" t="s">
        <v>96</v>
      </c>
      <c r="AD262" s="37">
        <v>24</v>
      </c>
      <c r="AE262" s="37">
        <v>24</v>
      </c>
      <c r="AF262" s="37">
        <v>24</v>
      </c>
      <c r="AG262" s="37">
        <v>24</v>
      </c>
      <c r="AH262" s="37">
        <v>24</v>
      </c>
      <c r="AI262" s="37">
        <v>24</v>
      </c>
      <c r="AJ262" s="58">
        <f>SUM(AD262:AI262)</f>
        <v>144</v>
      </c>
      <c r="AK262" s="37">
        <v>2027</v>
      </c>
    </row>
    <row r="263" spans="1:37" s="35" customFormat="1" ht="54.75" customHeight="1">
      <c r="A263" s="11"/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>
        <v>1</v>
      </c>
      <c r="T263" s="196">
        <v>2</v>
      </c>
      <c r="U263" s="196">
        <v>6</v>
      </c>
      <c r="V263" s="196">
        <v>0</v>
      </c>
      <c r="W263" s="196">
        <v>2</v>
      </c>
      <c r="X263" s="196">
        <v>0</v>
      </c>
      <c r="Y263" s="186">
        <v>0</v>
      </c>
      <c r="Z263" s="196">
        <v>0</v>
      </c>
      <c r="AA263" s="196">
        <v>0</v>
      </c>
      <c r="AB263" s="127" t="s">
        <v>116</v>
      </c>
      <c r="AC263" s="144"/>
      <c r="AD263" s="129"/>
      <c r="AE263" s="129"/>
      <c r="AF263" s="170"/>
      <c r="AG263" s="129"/>
      <c r="AH263" s="129"/>
      <c r="AI263" s="129"/>
      <c r="AJ263" s="130"/>
      <c r="AK263" s="129"/>
    </row>
    <row r="264" spans="1:37" s="35" customFormat="1" ht="46.5" customHeight="1">
      <c r="A264" s="11"/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>
        <v>1</v>
      </c>
      <c r="T264" s="196">
        <v>2</v>
      </c>
      <c r="U264" s="196">
        <v>6</v>
      </c>
      <c r="V264" s="196">
        <v>0</v>
      </c>
      <c r="W264" s="196">
        <v>2</v>
      </c>
      <c r="X264" s="196">
        <v>0</v>
      </c>
      <c r="Y264" s="186">
        <v>0</v>
      </c>
      <c r="Z264" s="196">
        <v>0</v>
      </c>
      <c r="AA264" s="196">
        <v>1</v>
      </c>
      <c r="AB264" s="79" t="s">
        <v>117</v>
      </c>
      <c r="AC264" s="50" t="s">
        <v>96</v>
      </c>
      <c r="AD264" s="37">
        <v>1</v>
      </c>
      <c r="AE264" s="37">
        <v>1</v>
      </c>
      <c r="AF264" s="37">
        <v>1</v>
      </c>
      <c r="AG264" s="37">
        <v>1</v>
      </c>
      <c r="AH264" s="37">
        <v>1</v>
      </c>
      <c r="AI264" s="37">
        <v>1</v>
      </c>
      <c r="AJ264" s="58">
        <f>SUM(AD264:AI264)</f>
        <v>6</v>
      </c>
      <c r="AK264" s="37">
        <v>2027</v>
      </c>
    </row>
    <row r="265" spans="1:37" s="35" customFormat="1" ht="65.25" customHeight="1">
      <c r="A265" s="11"/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>
        <v>1</v>
      </c>
      <c r="T265" s="196">
        <v>2</v>
      </c>
      <c r="U265" s="196">
        <v>6</v>
      </c>
      <c r="V265" s="196">
        <v>0</v>
      </c>
      <c r="W265" s="196">
        <v>2</v>
      </c>
      <c r="X265" s="196">
        <v>0</v>
      </c>
      <c r="Y265" s="186">
        <v>1</v>
      </c>
      <c r="Z265" s="196">
        <v>0</v>
      </c>
      <c r="AA265" s="196">
        <v>0</v>
      </c>
      <c r="AB265" s="167" t="s">
        <v>118</v>
      </c>
      <c r="AC265" s="172" t="s">
        <v>97</v>
      </c>
      <c r="AD265" s="134"/>
      <c r="AE265" s="168"/>
      <c r="AF265" s="171"/>
      <c r="AG265" s="134"/>
      <c r="AH265" s="134"/>
      <c r="AI265" s="134"/>
      <c r="AJ265" s="171"/>
      <c r="AK265" s="136"/>
    </row>
    <row r="266" spans="1:37" s="35" customFormat="1" ht="50.25" customHeight="1">
      <c r="A266" s="11"/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>
        <v>1</v>
      </c>
      <c r="T266" s="196">
        <v>2</v>
      </c>
      <c r="U266" s="196">
        <v>6</v>
      </c>
      <c r="V266" s="196">
        <v>0</v>
      </c>
      <c r="W266" s="196">
        <v>2</v>
      </c>
      <c r="X266" s="196">
        <v>0</v>
      </c>
      <c r="Y266" s="186">
        <v>1</v>
      </c>
      <c r="Z266" s="196">
        <v>0</v>
      </c>
      <c r="AA266" s="196">
        <v>1</v>
      </c>
      <c r="AB266" s="86" t="s">
        <v>119</v>
      </c>
      <c r="AC266" s="50" t="s">
        <v>96</v>
      </c>
      <c r="AD266" s="37">
        <v>2</v>
      </c>
      <c r="AE266" s="37">
        <v>2</v>
      </c>
      <c r="AF266" s="37">
        <v>2</v>
      </c>
      <c r="AG266" s="37">
        <v>2</v>
      </c>
      <c r="AH266" s="37">
        <v>2</v>
      </c>
      <c r="AI266" s="37">
        <v>2</v>
      </c>
      <c r="AJ266" s="58">
        <f>SUM(AD266:AI266)</f>
        <v>12</v>
      </c>
      <c r="AK266" s="49">
        <v>2027</v>
      </c>
    </row>
    <row r="267" spans="1:37" s="35" customFormat="1" ht="75.75" customHeight="1">
      <c r="A267" s="11"/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>
        <v>1</v>
      </c>
      <c r="T267" s="196">
        <v>2</v>
      </c>
      <c r="U267" s="196">
        <v>6</v>
      </c>
      <c r="V267" s="196">
        <v>0</v>
      </c>
      <c r="W267" s="196">
        <v>2</v>
      </c>
      <c r="X267" s="196">
        <v>0</v>
      </c>
      <c r="Y267" s="186">
        <v>2</v>
      </c>
      <c r="Z267" s="196">
        <v>0</v>
      </c>
      <c r="AA267" s="196">
        <v>0</v>
      </c>
      <c r="AB267" s="173" t="s">
        <v>120</v>
      </c>
      <c r="AC267" s="131"/>
      <c r="AD267" s="134"/>
      <c r="AE267" s="146"/>
      <c r="AF267" s="171"/>
      <c r="AG267" s="134"/>
      <c r="AH267" s="134"/>
      <c r="AI267" s="134"/>
      <c r="AJ267" s="139"/>
      <c r="AK267" s="136"/>
    </row>
    <row r="268" spans="1:37" s="35" customFormat="1" ht="43.5">
      <c r="A268" s="11"/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>
        <v>1</v>
      </c>
      <c r="T268" s="196">
        <v>2</v>
      </c>
      <c r="U268" s="196">
        <v>6</v>
      </c>
      <c r="V268" s="196">
        <v>0</v>
      </c>
      <c r="W268" s="196">
        <v>2</v>
      </c>
      <c r="X268" s="196">
        <v>0</v>
      </c>
      <c r="Y268" s="186">
        <v>2</v>
      </c>
      <c r="Z268" s="196">
        <v>0</v>
      </c>
      <c r="AA268" s="196">
        <v>1</v>
      </c>
      <c r="AB268" s="66" t="s">
        <v>121</v>
      </c>
      <c r="AC268" s="50" t="s">
        <v>108</v>
      </c>
      <c r="AD268" s="37">
        <v>30</v>
      </c>
      <c r="AE268" s="95">
        <v>30</v>
      </c>
      <c r="AF268" s="95">
        <v>30</v>
      </c>
      <c r="AG268" s="95">
        <v>30</v>
      </c>
      <c r="AH268" s="95">
        <v>30</v>
      </c>
      <c r="AI268" s="95">
        <v>30</v>
      </c>
      <c r="AJ268" s="58">
        <f>SUM(AD268:AI268)</f>
        <v>180</v>
      </c>
      <c r="AK268" s="49">
        <v>2027</v>
      </c>
    </row>
    <row r="269" spans="1:37" s="35" customFormat="1" ht="104.25">
      <c r="A269" s="11"/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>
        <v>1</v>
      </c>
      <c r="T269" s="196">
        <v>2</v>
      </c>
      <c r="U269" s="196">
        <v>6</v>
      </c>
      <c r="V269" s="196">
        <v>0</v>
      </c>
      <c r="W269" s="196">
        <v>2</v>
      </c>
      <c r="X269" s="196">
        <v>0</v>
      </c>
      <c r="Y269" s="186">
        <v>3</v>
      </c>
      <c r="Z269" s="196">
        <v>0</v>
      </c>
      <c r="AA269" s="196">
        <v>0</v>
      </c>
      <c r="AB269" s="145" t="s">
        <v>257</v>
      </c>
      <c r="AC269" s="131"/>
      <c r="AD269" s="134"/>
      <c r="AE269" s="157"/>
      <c r="AF269" s="157"/>
      <c r="AG269" s="157"/>
      <c r="AH269" s="157"/>
      <c r="AI269" s="157"/>
      <c r="AJ269" s="139"/>
      <c r="AK269" s="136"/>
    </row>
    <row r="270" spans="1:37" s="35" customFormat="1" ht="58.5">
      <c r="A270" s="11"/>
      <c r="B270" s="196"/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>
        <v>1</v>
      </c>
      <c r="T270" s="196">
        <v>2</v>
      </c>
      <c r="U270" s="196">
        <v>6</v>
      </c>
      <c r="V270" s="196">
        <v>0</v>
      </c>
      <c r="W270" s="196">
        <v>2</v>
      </c>
      <c r="X270" s="196">
        <v>0</v>
      </c>
      <c r="Y270" s="186">
        <v>3</v>
      </c>
      <c r="Z270" s="196">
        <v>0</v>
      </c>
      <c r="AA270" s="196">
        <v>1</v>
      </c>
      <c r="AB270" s="66" t="s">
        <v>255</v>
      </c>
      <c r="AC270" s="50" t="s">
        <v>96</v>
      </c>
      <c r="AD270" s="37">
        <v>2</v>
      </c>
      <c r="AE270" s="95">
        <v>2</v>
      </c>
      <c r="AF270" s="95">
        <v>2</v>
      </c>
      <c r="AG270" s="95">
        <v>2</v>
      </c>
      <c r="AH270" s="95">
        <v>2</v>
      </c>
      <c r="AI270" s="95">
        <v>2</v>
      </c>
      <c r="AJ270" s="58">
        <f>SUM(AD270:AI270)</f>
        <v>12</v>
      </c>
      <c r="AK270" s="49">
        <v>2027</v>
      </c>
    </row>
    <row r="271" spans="1:37" s="35" customFormat="1" ht="45">
      <c r="A271" s="11"/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>
        <v>1</v>
      </c>
      <c r="T271" s="196">
        <v>2</v>
      </c>
      <c r="U271" s="196">
        <v>6</v>
      </c>
      <c r="V271" s="196">
        <v>0</v>
      </c>
      <c r="W271" s="196">
        <v>3</v>
      </c>
      <c r="X271" s="196">
        <v>0</v>
      </c>
      <c r="Y271" s="186">
        <v>0</v>
      </c>
      <c r="Z271" s="196">
        <v>0</v>
      </c>
      <c r="AA271" s="196">
        <v>0</v>
      </c>
      <c r="AB271" s="127" t="s">
        <v>122</v>
      </c>
      <c r="AC271" s="144"/>
      <c r="AD271" s="129"/>
      <c r="AE271" s="129"/>
      <c r="AF271" s="170"/>
      <c r="AG271" s="129"/>
      <c r="AH271" s="129"/>
      <c r="AI271" s="129"/>
      <c r="AJ271" s="130"/>
      <c r="AK271" s="129"/>
    </row>
    <row r="272" spans="1:37" s="35" customFormat="1" ht="60">
      <c r="A272" s="11"/>
      <c r="B272" s="196"/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>
        <v>1</v>
      </c>
      <c r="T272" s="196">
        <v>2</v>
      </c>
      <c r="U272" s="196">
        <v>6</v>
      </c>
      <c r="V272" s="196">
        <v>0</v>
      </c>
      <c r="W272" s="196">
        <v>3</v>
      </c>
      <c r="X272" s="196">
        <v>0</v>
      </c>
      <c r="Y272" s="186">
        <v>0</v>
      </c>
      <c r="Z272" s="196">
        <v>0</v>
      </c>
      <c r="AA272" s="196">
        <v>1</v>
      </c>
      <c r="AB272" s="79" t="s">
        <v>123</v>
      </c>
      <c r="AC272" s="50" t="s">
        <v>108</v>
      </c>
      <c r="AD272" s="37">
        <v>6</v>
      </c>
      <c r="AE272" s="37">
        <v>6</v>
      </c>
      <c r="AF272" s="37">
        <v>6</v>
      </c>
      <c r="AG272" s="37">
        <v>6</v>
      </c>
      <c r="AH272" s="37">
        <v>6</v>
      </c>
      <c r="AI272" s="37">
        <v>6</v>
      </c>
      <c r="AJ272" s="58">
        <f>SUM(AD272:AI272)</f>
        <v>36</v>
      </c>
      <c r="AK272" s="37">
        <v>2027</v>
      </c>
    </row>
    <row r="273" spans="1:37" s="35" customFormat="1" ht="60">
      <c r="A273" s="45"/>
      <c r="B273" s="196"/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>
        <v>1</v>
      </c>
      <c r="T273" s="196">
        <v>2</v>
      </c>
      <c r="U273" s="196">
        <v>6</v>
      </c>
      <c r="V273" s="196">
        <v>0</v>
      </c>
      <c r="W273" s="196">
        <v>3</v>
      </c>
      <c r="X273" s="196">
        <v>0</v>
      </c>
      <c r="Y273" s="186">
        <v>0</v>
      </c>
      <c r="Z273" s="196">
        <v>0</v>
      </c>
      <c r="AA273" s="196">
        <v>2</v>
      </c>
      <c r="AB273" s="79" t="s">
        <v>124</v>
      </c>
      <c r="AC273" s="50" t="s">
        <v>108</v>
      </c>
      <c r="AD273" s="37">
        <v>13</v>
      </c>
      <c r="AE273" s="37">
        <v>13</v>
      </c>
      <c r="AF273" s="37">
        <v>13</v>
      </c>
      <c r="AG273" s="37">
        <v>13</v>
      </c>
      <c r="AH273" s="37">
        <v>13</v>
      </c>
      <c r="AI273" s="37">
        <v>13</v>
      </c>
      <c r="AJ273" s="58">
        <f>SUM(AD273:AI273)</f>
        <v>78</v>
      </c>
      <c r="AK273" s="37">
        <v>2027</v>
      </c>
    </row>
    <row r="274" spans="1:37" s="35" customFormat="1" ht="60">
      <c r="A274" s="11"/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>
        <v>1</v>
      </c>
      <c r="T274" s="196">
        <v>2</v>
      </c>
      <c r="U274" s="196">
        <v>6</v>
      </c>
      <c r="V274" s="196">
        <v>0</v>
      </c>
      <c r="W274" s="196">
        <v>3</v>
      </c>
      <c r="X274" s="196">
        <v>0</v>
      </c>
      <c r="Y274" s="186">
        <v>1</v>
      </c>
      <c r="Z274" s="196">
        <v>0</v>
      </c>
      <c r="AA274" s="196">
        <v>0</v>
      </c>
      <c r="AB274" s="167" t="s">
        <v>125</v>
      </c>
      <c r="AC274" s="172" t="s">
        <v>97</v>
      </c>
      <c r="AD274" s="134"/>
      <c r="AE274" s="168"/>
      <c r="AF274" s="162"/>
      <c r="AG274" s="134"/>
      <c r="AH274" s="134"/>
      <c r="AI274" s="134"/>
      <c r="AJ274" s="171"/>
      <c r="AK274" s="136"/>
    </row>
    <row r="275" spans="1:37" s="35" customFormat="1" ht="44.25">
      <c r="A275" s="11"/>
      <c r="B275" s="196"/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>
        <v>1</v>
      </c>
      <c r="T275" s="196">
        <v>2</v>
      </c>
      <c r="U275" s="196">
        <v>6</v>
      </c>
      <c r="V275" s="196">
        <v>0</v>
      </c>
      <c r="W275" s="196">
        <v>3</v>
      </c>
      <c r="X275" s="196">
        <v>0</v>
      </c>
      <c r="Y275" s="186">
        <v>1</v>
      </c>
      <c r="Z275" s="196">
        <v>0</v>
      </c>
      <c r="AA275" s="196">
        <v>1</v>
      </c>
      <c r="AB275" s="86" t="s">
        <v>126</v>
      </c>
      <c r="AC275" s="50" t="s">
        <v>108</v>
      </c>
      <c r="AD275" s="37">
        <v>6</v>
      </c>
      <c r="AE275" s="110">
        <v>6</v>
      </c>
      <c r="AF275" s="110">
        <v>6</v>
      </c>
      <c r="AG275" s="37">
        <v>6</v>
      </c>
      <c r="AH275" s="37">
        <v>6</v>
      </c>
      <c r="AI275" s="37">
        <v>6</v>
      </c>
      <c r="AJ275" s="58">
        <f>SUM(AD275:AI275)</f>
        <v>36</v>
      </c>
      <c r="AK275" s="49">
        <v>2027</v>
      </c>
    </row>
    <row r="276" spans="1:37" s="35" customFormat="1" ht="29.25">
      <c r="A276" s="11"/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>
        <v>1</v>
      </c>
      <c r="T276" s="196">
        <v>2</v>
      </c>
      <c r="U276" s="196">
        <v>6</v>
      </c>
      <c r="V276" s="196">
        <v>0</v>
      </c>
      <c r="W276" s="196">
        <v>3</v>
      </c>
      <c r="X276" s="196">
        <v>0</v>
      </c>
      <c r="Y276" s="186">
        <v>2</v>
      </c>
      <c r="Z276" s="196">
        <v>0</v>
      </c>
      <c r="AA276" s="196">
        <v>0</v>
      </c>
      <c r="AB276" s="173" t="s">
        <v>225</v>
      </c>
      <c r="AC276" s="131"/>
      <c r="AD276" s="134"/>
      <c r="AE276" s="146"/>
      <c r="AF276" s="171"/>
      <c r="AG276" s="134"/>
      <c r="AH276" s="134"/>
      <c r="AI276" s="134"/>
      <c r="AJ276" s="139"/>
      <c r="AK276" s="136"/>
    </row>
    <row r="277" spans="1:85" ht="59.25">
      <c r="A277" s="30"/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>
        <v>1</v>
      </c>
      <c r="T277" s="196">
        <v>2</v>
      </c>
      <c r="U277" s="196">
        <v>6</v>
      </c>
      <c r="V277" s="196">
        <v>0</v>
      </c>
      <c r="W277" s="196">
        <v>3</v>
      </c>
      <c r="X277" s="196">
        <v>0</v>
      </c>
      <c r="Y277" s="186">
        <v>2</v>
      </c>
      <c r="Z277" s="196">
        <v>0</v>
      </c>
      <c r="AA277" s="196">
        <v>1</v>
      </c>
      <c r="AB277" s="66" t="s">
        <v>127</v>
      </c>
      <c r="AC277" s="50" t="s">
        <v>108</v>
      </c>
      <c r="AD277" s="37">
        <v>6</v>
      </c>
      <c r="AE277" s="95">
        <v>6</v>
      </c>
      <c r="AF277" s="95">
        <v>6</v>
      </c>
      <c r="AG277" s="37">
        <v>6</v>
      </c>
      <c r="AH277" s="37">
        <v>6</v>
      </c>
      <c r="AI277" s="37">
        <v>6</v>
      </c>
      <c r="AJ277" s="58">
        <f>SUM(AD277:AI277)</f>
        <v>36</v>
      </c>
      <c r="AK277" s="49">
        <v>2027</v>
      </c>
      <c r="AL277" s="35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</row>
    <row r="278" spans="1:85" ht="45">
      <c r="A278" s="30"/>
      <c r="B278" s="196"/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>
        <v>1</v>
      </c>
      <c r="T278" s="196">
        <v>2</v>
      </c>
      <c r="U278" s="196">
        <v>6</v>
      </c>
      <c r="V278" s="196">
        <v>0</v>
      </c>
      <c r="W278" s="196">
        <v>4</v>
      </c>
      <c r="X278" s="196">
        <v>0</v>
      </c>
      <c r="Y278" s="186">
        <v>0</v>
      </c>
      <c r="Z278" s="196">
        <v>0</v>
      </c>
      <c r="AA278" s="196">
        <v>0</v>
      </c>
      <c r="AB278" s="127" t="s">
        <v>128</v>
      </c>
      <c r="AC278" s="144"/>
      <c r="AD278" s="129"/>
      <c r="AE278" s="129"/>
      <c r="AF278" s="129"/>
      <c r="AG278" s="129"/>
      <c r="AH278" s="129"/>
      <c r="AI278" s="129"/>
      <c r="AJ278" s="130"/>
      <c r="AK278" s="129"/>
      <c r="AL278" s="35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</row>
    <row r="279" spans="1:85" ht="30.75" customHeight="1">
      <c r="A279" s="30"/>
      <c r="B279" s="196"/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>
        <v>1</v>
      </c>
      <c r="T279" s="196">
        <v>2</v>
      </c>
      <c r="U279" s="196">
        <v>6</v>
      </c>
      <c r="V279" s="196">
        <v>0</v>
      </c>
      <c r="W279" s="196">
        <v>4</v>
      </c>
      <c r="X279" s="196">
        <v>0</v>
      </c>
      <c r="Y279" s="186">
        <v>0</v>
      </c>
      <c r="Z279" s="196">
        <v>0</v>
      </c>
      <c r="AA279" s="196">
        <v>1</v>
      </c>
      <c r="AB279" s="77" t="s">
        <v>129</v>
      </c>
      <c r="AC279" s="50" t="s">
        <v>96</v>
      </c>
      <c r="AD279" s="37">
        <v>15</v>
      </c>
      <c r="AE279" s="37">
        <v>15</v>
      </c>
      <c r="AF279" s="37">
        <v>15</v>
      </c>
      <c r="AG279" s="37">
        <v>15</v>
      </c>
      <c r="AH279" s="37">
        <v>15</v>
      </c>
      <c r="AI279" s="37">
        <v>15</v>
      </c>
      <c r="AJ279" s="58">
        <f>SUM(AD279:AI279)</f>
        <v>90</v>
      </c>
      <c r="AK279" s="37">
        <v>2027</v>
      </c>
      <c r="AL279" s="35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</row>
    <row r="280" spans="1:85" ht="60.75" customHeight="1">
      <c r="A280" s="30"/>
      <c r="B280" s="196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>
        <v>1</v>
      </c>
      <c r="T280" s="196">
        <v>2</v>
      </c>
      <c r="U280" s="196">
        <v>6</v>
      </c>
      <c r="V280" s="196">
        <v>0</v>
      </c>
      <c r="W280" s="196">
        <v>4</v>
      </c>
      <c r="X280" s="196">
        <v>0</v>
      </c>
      <c r="Y280" s="186">
        <v>0</v>
      </c>
      <c r="Z280" s="196">
        <v>0</v>
      </c>
      <c r="AA280" s="196">
        <v>2</v>
      </c>
      <c r="AB280" s="79" t="s">
        <v>130</v>
      </c>
      <c r="AC280" s="50" t="s">
        <v>96</v>
      </c>
      <c r="AD280" s="37">
        <v>13</v>
      </c>
      <c r="AE280" s="37">
        <v>13</v>
      </c>
      <c r="AF280" s="37">
        <v>13</v>
      </c>
      <c r="AG280" s="37">
        <v>13</v>
      </c>
      <c r="AH280" s="37">
        <v>13</v>
      </c>
      <c r="AI280" s="37">
        <v>13</v>
      </c>
      <c r="AJ280" s="58">
        <f>SUM(AD280:AI280)</f>
        <v>78</v>
      </c>
      <c r="AK280" s="37">
        <v>2027</v>
      </c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</row>
    <row r="281" spans="1:85" ht="45">
      <c r="A281" s="30"/>
      <c r="B281" s="196"/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>
        <v>1</v>
      </c>
      <c r="T281" s="196">
        <v>2</v>
      </c>
      <c r="U281" s="196">
        <v>6</v>
      </c>
      <c r="V281" s="196">
        <v>0</v>
      </c>
      <c r="W281" s="196">
        <v>4</v>
      </c>
      <c r="X281" s="196">
        <v>0</v>
      </c>
      <c r="Y281" s="186">
        <v>0</v>
      </c>
      <c r="Z281" s="196">
        <v>0</v>
      </c>
      <c r="AA281" s="196">
        <v>3</v>
      </c>
      <c r="AB281" s="79" t="s">
        <v>131</v>
      </c>
      <c r="AC281" s="50" t="s">
        <v>96</v>
      </c>
      <c r="AD281" s="37">
        <v>2</v>
      </c>
      <c r="AE281" s="37">
        <v>2</v>
      </c>
      <c r="AF281" s="37">
        <v>2</v>
      </c>
      <c r="AG281" s="37">
        <v>2</v>
      </c>
      <c r="AH281" s="37">
        <v>2</v>
      </c>
      <c r="AI281" s="37">
        <v>2</v>
      </c>
      <c r="AJ281" s="58">
        <f>SUM(AD281:AI281)</f>
        <v>12</v>
      </c>
      <c r="AK281" s="37">
        <v>2027</v>
      </c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</row>
    <row r="282" spans="1:85" ht="45">
      <c r="A282" s="30"/>
      <c r="B282" s="196"/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>
        <v>1</v>
      </c>
      <c r="T282" s="196">
        <v>2</v>
      </c>
      <c r="U282" s="196">
        <v>6</v>
      </c>
      <c r="V282" s="196">
        <v>0</v>
      </c>
      <c r="W282" s="196">
        <v>4</v>
      </c>
      <c r="X282" s="196">
        <v>0</v>
      </c>
      <c r="Y282" s="186">
        <v>1</v>
      </c>
      <c r="Z282" s="196">
        <v>0</v>
      </c>
      <c r="AA282" s="196">
        <v>0</v>
      </c>
      <c r="AB282" s="167" t="s">
        <v>132</v>
      </c>
      <c r="AC282" s="131"/>
      <c r="AD282" s="134"/>
      <c r="AE282" s="168"/>
      <c r="AF282" s="171"/>
      <c r="AG282" s="134"/>
      <c r="AH282" s="134"/>
      <c r="AI282" s="134"/>
      <c r="AJ282" s="147"/>
      <c r="AK282" s="136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</row>
    <row r="283" spans="1:85" ht="48.75" customHeight="1">
      <c r="A283" s="30"/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>
        <v>1</v>
      </c>
      <c r="T283" s="196">
        <v>2</v>
      </c>
      <c r="U283" s="196">
        <v>6</v>
      </c>
      <c r="V283" s="196">
        <v>0</v>
      </c>
      <c r="W283" s="196">
        <v>4</v>
      </c>
      <c r="X283" s="196">
        <v>0</v>
      </c>
      <c r="Y283" s="186">
        <v>1</v>
      </c>
      <c r="Z283" s="196">
        <v>0</v>
      </c>
      <c r="AA283" s="196">
        <v>1</v>
      </c>
      <c r="AB283" s="86" t="s">
        <v>133</v>
      </c>
      <c r="AC283" s="50" t="s">
        <v>96</v>
      </c>
      <c r="AD283" s="37">
        <v>3</v>
      </c>
      <c r="AE283" s="110">
        <v>3</v>
      </c>
      <c r="AF283" s="115">
        <v>3</v>
      </c>
      <c r="AG283" s="115">
        <v>3</v>
      </c>
      <c r="AH283" s="115">
        <v>3</v>
      </c>
      <c r="AI283" s="115">
        <v>3</v>
      </c>
      <c r="AJ283" s="58">
        <f>SUM(AD283:AI283)</f>
        <v>18</v>
      </c>
      <c r="AK283" s="49">
        <v>2027</v>
      </c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</row>
    <row r="284" spans="1:85" ht="59.25">
      <c r="A284" s="30"/>
      <c r="B284" s="196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>
        <v>1</v>
      </c>
      <c r="T284" s="196">
        <v>2</v>
      </c>
      <c r="U284" s="196">
        <v>6</v>
      </c>
      <c r="V284" s="196">
        <v>0</v>
      </c>
      <c r="W284" s="196">
        <v>4</v>
      </c>
      <c r="X284" s="196">
        <v>0</v>
      </c>
      <c r="Y284" s="186">
        <v>2</v>
      </c>
      <c r="Z284" s="196">
        <v>0</v>
      </c>
      <c r="AA284" s="196">
        <v>0</v>
      </c>
      <c r="AB284" s="173" t="s">
        <v>134</v>
      </c>
      <c r="AC284" s="131"/>
      <c r="AD284" s="134"/>
      <c r="AE284" s="146"/>
      <c r="AF284" s="171"/>
      <c r="AG284" s="134"/>
      <c r="AH284" s="134"/>
      <c r="AI284" s="134"/>
      <c r="AJ284" s="139"/>
      <c r="AK284" s="136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</row>
    <row r="285" spans="1:85" ht="44.25" customHeight="1">
      <c r="A285" s="30"/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>
        <v>1</v>
      </c>
      <c r="T285" s="196">
        <v>2</v>
      </c>
      <c r="U285" s="196">
        <v>6</v>
      </c>
      <c r="V285" s="196">
        <v>0</v>
      </c>
      <c r="W285" s="196">
        <v>4</v>
      </c>
      <c r="X285" s="196">
        <v>0</v>
      </c>
      <c r="Y285" s="186">
        <v>2</v>
      </c>
      <c r="Z285" s="196">
        <v>0</v>
      </c>
      <c r="AA285" s="196">
        <v>1</v>
      </c>
      <c r="AB285" s="66" t="s">
        <v>135</v>
      </c>
      <c r="AC285" s="50" t="s">
        <v>96</v>
      </c>
      <c r="AD285" s="37">
        <v>60</v>
      </c>
      <c r="AE285" s="95">
        <v>60</v>
      </c>
      <c r="AF285" s="95">
        <v>15</v>
      </c>
      <c r="AG285" s="37">
        <v>15</v>
      </c>
      <c r="AH285" s="37">
        <v>15</v>
      </c>
      <c r="AI285" s="37">
        <v>15</v>
      </c>
      <c r="AJ285" s="58">
        <f>SUM(AD285:AI285)</f>
        <v>180</v>
      </c>
      <c r="AK285" s="49">
        <v>2027</v>
      </c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</row>
    <row r="286" spans="1:85" ht="44.25">
      <c r="A286" s="30"/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>
        <v>1</v>
      </c>
      <c r="T286" s="196">
        <v>2</v>
      </c>
      <c r="U286" s="196">
        <v>6</v>
      </c>
      <c r="V286" s="196">
        <v>0</v>
      </c>
      <c r="W286" s="196">
        <v>4</v>
      </c>
      <c r="X286" s="196">
        <v>0</v>
      </c>
      <c r="Y286" s="186">
        <v>3</v>
      </c>
      <c r="Z286" s="196">
        <v>0</v>
      </c>
      <c r="AA286" s="196">
        <v>0</v>
      </c>
      <c r="AB286" s="173" t="s">
        <v>136</v>
      </c>
      <c r="AC286" s="131"/>
      <c r="AD286" s="134"/>
      <c r="AE286" s="146"/>
      <c r="AF286" s="171"/>
      <c r="AG286" s="134"/>
      <c r="AH286" s="134"/>
      <c r="AI286" s="134"/>
      <c r="AJ286" s="139"/>
      <c r="AK286" s="13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</row>
    <row r="287" spans="1:85" ht="49.5" customHeight="1">
      <c r="A287" s="30"/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>
        <v>1</v>
      </c>
      <c r="T287" s="196">
        <v>2</v>
      </c>
      <c r="U287" s="196">
        <v>6</v>
      </c>
      <c r="V287" s="196">
        <v>0</v>
      </c>
      <c r="W287" s="196">
        <v>4</v>
      </c>
      <c r="X287" s="196">
        <v>0</v>
      </c>
      <c r="Y287" s="186">
        <v>3</v>
      </c>
      <c r="Z287" s="196">
        <v>0</v>
      </c>
      <c r="AA287" s="196">
        <v>1</v>
      </c>
      <c r="AB287" s="66" t="s">
        <v>137</v>
      </c>
      <c r="AC287" s="50" t="s">
        <v>108</v>
      </c>
      <c r="AD287" s="37">
        <v>30</v>
      </c>
      <c r="AE287" s="95">
        <v>30</v>
      </c>
      <c r="AF287" s="67">
        <v>30</v>
      </c>
      <c r="AG287" s="37">
        <v>30</v>
      </c>
      <c r="AH287" s="37">
        <v>30</v>
      </c>
      <c r="AI287" s="37">
        <v>30</v>
      </c>
      <c r="AJ287" s="58">
        <f>SUM(AD287:AI287)</f>
        <v>180</v>
      </c>
      <c r="AK287" s="49">
        <v>2027</v>
      </c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</row>
    <row r="288" spans="1:85" ht="35.25" customHeight="1">
      <c r="A288" s="30"/>
      <c r="B288" s="196"/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>
        <v>1</v>
      </c>
      <c r="T288" s="196">
        <v>2</v>
      </c>
      <c r="U288" s="196">
        <v>6</v>
      </c>
      <c r="V288" s="196">
        <v>0</v>
      </c>
      <c r="W288" s="196">
        <v>5</v>
      </c>
      <c r="X288" s="196">
        <v>0</v>
      </c>
      <c r="Y288" s="186">
        <v>0</v>
      </c>
      <c r="Z288" s="196">
        <v>0</v>
      </c>
      <c r="AA288" s="196">
        <v>0</v>
      </c>
      <c r="AB288" s="127" t="s">
        <v>138</v>
      </c>
      <c r="AC288" s="144"/>
      <c r="AD288" s="129"/>
      <c r="AE288" s="129"/>
      <c r="AF288" s="170"/>
      <c r="AG288" s="129"/>
      <c r="AH288" s="129"/>
      <c r="AI288" s="129"/>
      <c r="AJ288" s="130"/>
      <c r="AK288" s="129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</row>
    <row r="289" spans="1:85" ht="30">
      <c r="A289" s="30"/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>
        <v>1</v>
      </c>
      <c r="T289" s="196">
        <v>2</v>
      </c>
      <c r="U289" s="196">
        <v>6</v>
      </c>
      <c r="V289" s="196">
        <v>0</v>
      </c>
      <c r="W289" s="196">
        <v>5</v>
      </c>
      <c r="X289" s="196">
        <v>0</v>
      </c>
      <c r="Y289" s="186">
        <v>0</v>
      </c>
      <c r="Z289" s="196">
        <v>0</v>
      </c>
      <c r="AA289" s="196">
        <v>1</v>
      </c>
      <c r="AB289" s="79" t="s">
        <v>139</v>
      </c>
      <c r="AC289" s="50" t="s">
        <v>96</v>
      </c>
      <c r="AD289" s="37">
        <v>1</v>
      </c>
      <c r="AE289" s="37">
        <v>1</v>
      </c>
      <c r="AF289" s="37">
        <v>1</v>
      </c>
      <c r="AG289" s="37">
        <v>1</v>
      </c>
      <c r="AH289" s="37">
        <v>1</v>
      </c>
      <c r="AI289" s="37">
        <v>1</v>
      </c>
      <c r="AJ289" s="58">
        <f>SUM(AD289:AI289)</f>
        <v>6</v>
      </c>
      <c r="AK289" s="49">
        <v>2027</v>
      </c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</row>
    <row r="290" spans="1:85" ht="75">
      <c r="A290" s="30"/>
      <c r="B290" s="196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>
        <v>1</v>
      </c>
      <c r="T290" s="196">
        <v>2</v>
      </c>
      <c r="U290" s="196">
        <v>6</v>
      </c>
      <c r="V290" s="196">
        <v>0</v>
      </c>
      <c r="W290" s="196">
        <v>5</v>
      </c>
      <c r="X290" s="196">
        <v>0</v>
      </c>
      <c r="Y290" s="186">
        <v>1</v>
      </c>
      <c r="Z290" s="196">
        <v>0</v>
      </c>
      <c r="AA290" s="196">
        <v>0</v>
      </c>
      <c r="AB290" s="167" t="s">
        <v>140</v>
      </c>
      <c r="AC290" s="131"/>
      <c r="AD290" s="134">
        <v>1</v>
      </c>
      <c r="AE290" s="168">
        <v>1</v>
      </c>
      <c r="AF290" s="168">
        <v>1</v>
      </c>
      <c r="AG290" s="134">
        <v>1</v>
      </c>
      <c r="AH290" s="134">
        <v>1</v>
      </c>
      <c r="AI290" s="134">
        <v>1</v>
      </c>
      <c r="AJ290" s="175">
        <f>SUM(AD290:AI290)</f>
        <v>6</v>
      </c>
      <c r="AK290" s="136">
        <v>2027</v>
      </c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</row>
    <row r="291" spans="1:85" ht="58.5" customHeight="1">
      <c r="A291" s="30"/>
      <c r="B291" s="196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>
        <v>1</v>
      </c>
      <c r="T291" s="196">
        <v>2</v>
      </c>
      <c r="U291" s="196">
        <v>6</v>
      </c>
      <c r="V291" s="196">
        <v>0</v>
      </c>
      <c r="W291" s="196">
        <v>5</v>
      </c>
      <c r="X291" s="196">
        <v>0</v>
      </c>
      <c r="Y291" s="186">
        <v>1</v>
      </c>
      <c r="Z291" s="196">
        <v>0</v>
      </c>
      <c r="AA291" s="196">
        <v>1</v>
      </c>
      <c r="AB291" s="86" t="s">
        <v>141</v>
      </c>
      <c r="AC291" s="50" t="s">
        <v>96</v>
      </c>
      <c r="AD291" s="37">
        <v>3</v>
      </c>
      <c r="AE291" s="110">
        <v>3</v>
      </c>
      <c r="AF291" s="110">
        <v>3</v>
      </c>
      <c r="AG291" s="37">
        <v>3</v>
      </c>
      <c r="AH291" s="37">
        <v>3</v>
      </c>
      <c r="AI291" s="37">
        <v>3</v>
      </c>
      <c r="AJ291" s="58">
        <f>SUM(AD291:AI291)</f>
        <v>18</v>
      </c>
      <c r="AK291" s="49">
        <v>2027</v>
      </c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</row>
    <row r="292" spans="1:85" ht="66" customHeight="1">
      <c r="A292" s="30"/>
      <c r="B292" s="196"/>
      <c r="C292" s="196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>
        <v>1</v>
      </c>
      <c r="T292" s="196">
        <v>2</v>
      </c>
      <c r="U292" s="196">
        <v>6</v>
      </c>
      <c r="V292" s="196">
        <v>0</v>
      </c>
      <c r="W292" s="196">
        <v>5</v>
      </c>
      <c r="X292" s="196">
        <v>0</v>
      </c>
      <c r="Y292" s="186">
        <v>2</v>
      </c>
      <c r="Z292" s="196">
        <v>0</v>
      </c>
      <c r="AA292" s="196">
        <v>0</v>
      </c>
      <c r="AB292" s="173" t="s">
        <v>243</v>
      </c>
      <c r="AC292" s="131" t="s">
        <v>97</v>
      </c>
      <c r="AD292" s="134"/>
      <c r="AE292" s="146"/>
      <c r="AF292" s="171"/>
      <c r="AG292" s="134"/>
      <c r="AH292" s="134"/>
      <c r="AI292" s="134"/>
      <c r="AJ292" s="171"/>
      <c r="AK292" s="136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</row>
    <row r="293" spans="1:85" ht="48" customHeight="1">
      <c r="A293" s="30"/>
      <c r="B293" s="196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8">
        <v>1</v>
      </c>
      <c r="T293" s="198">
        <v>2</v>
      </c>
      <c r="U293" s="198">
        <v>6</v>
      </c>
      <c r="V293" s="198">
        <v>0</v>
      </c>
      <c r="W293" s="198">
        <v>5</v>
      </c>
      <c r="X293" s="196">
        <v>0</v>
      </c>
      <c r="Y293" s="186">
        <v>2</v>
      </c>
      <c r="Z293" s="196">
        <v>0</v>
      </c>
      <c r="AA293" s="196">
        <v>1</v>
      </c>
      <c r="AB293" s="66" t="s">
        <v>142</v>
      </c>
      <c r="AC293" s="50" t="s">
        <v>96</v>
      </c>
      <c r="AD293" s="37">
        <v>3</v>
      </c>
      <c r="AE293" s="95">
        <v>3</v>
      </c>
      <c r="AF293" s="95">
        <v>3</v>
      </c>
      <c r="AG293" s="37">
        <v>3</v>
      </c>
      <c r="AH293" s="37">
        <v>3</v>
      </c>
      <c r="AI293" s="37">
        <v>3</v>
      </c>
      <c r="AJ293" s="58">
        <f>SUM(AD293:AI293)</f>
        <v>18</v>
      </c>
      <c r="AK293" s="49">
        <v>2027</v>
      </c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</row>
    <row r="294" spans="1:85" ht="44.25" customHeight="1">
      <c r="A294" s="30"/>
      <c r="B294" s="196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8">
        <v>1</v>
      </c>
      <c r="T294" s="198">
        <v>2</v>
      </c>
      <c r="U294" s="198">
        <v>6</v>
      </c>
      <c r="V294" s="198">
        <v>0</v>
      </c>
      <c r="W294" s="198">
        <v>6</v>
      </c>
      <c r="X294" s="196">
        <v>0</v>
      </c>
      <c r="Y294" s="186">
        <v>0</v>
      </c>
      <c r="Z294" s="196">
        <v>0</v>
      </c>
      <c r="AA294" s="196">
        <v>0</v>
      </c>
      <c r="AB294" s="158" t="s">
        <v>244</v>
      </c>
      <c r="AC294" s="128"/>
      <c r="AD294" s="129"/>
      <c r="AE294" s="174"/>
      <c r="AF294" s="174"/>
      <c r="AG294" s="129"/>
      <c r="AH294" s="129"/>
      <c r="AI294" s="129"/>
      <c r="AJ294" s="130"/>
      <c r="AK294" s="121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</row>
    <row r="295" spans="1:85" ht="47.25" customHeight="1">
      <c r="A295" s="30"/>
      <c r="B295" s="196"/>
      <c r="C295" s="196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8">
        <v>1</v>
      </c>
      <c r="T295" s="198">
        <v>2</v>
      </c>
      <c r="U295" s="198">
        <v>6</v>
      </c>
      <c r="V295" s="198">
        <v>0</v>
      </c>
      <c r="W295" s="198">
        <v>6</v>
      </c>
      <c r="X295" s="196">
        <v>0</v>
      </c>
      <c r="Y295" s="186">
        <v>0</v>
      </c>
      <c r="Z295" s="196">
        <v>0</v>
      </c>
      <c r="AA295" s="196">
        <v>1</v>
      </c>
      <c r="AB295" s="66" t="s">
        <v>245</v>
      </c>
      <c r="AC295" s="50" t="s">
        <v>107</v>
      </c>
      <c r="AD295" s="95">
        <v>205</v>
      </c>
      <c r="AE295" s="95">
        <v>205</v>
      </c>
      <c r="AF295" s="95">
        <v>205</v>
      </c>
      <c r="AG295" s="37">
        <v>205</v>
      </c>
      <c r="AH295" s="37">
        <v>205</v>
      </c>
      <c r="AI295" s="37">
        <v>205</v>
      </c>
      <c r="AJ295" s="58">
        <f>SUM(AD295:AI295)</f>
        <v>1230</v>
      </c>
      <c r="AK295" s="49">
        <v>2027</v>
      </c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</row>
    <row r="296" spans="1:85" ht="46.5" customHeight="1">
      <c r="A296" s="30"/>
      <c r="B296" s="196"/>
      <c r="C296" s="196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8">
        <v>1</v>
      </c>
      <c r="T296" s="198">
        <v>2</v>
      </c>
      <c r="U296" s="198">
        <v>6</v>
      </c>
      <c r="V296" s="198">
        <v>0</v>
      </c>
      <c r="W296" s="198">
        <v>6</v>
      </c>
      <c r="X296" s="196">
        <v>0</v>
      </c>
      <c r="Y296" s="186">
        <v>0</v>
      </c>
      <c r="Z296" s="196">
        <v>0</v>
      </c>
      <c r="AA296" s="196">
        <v>2</v>
      </c>
      <c r="AB296" s="66" t="s">
        <v>248</v>
      </c>
      <c r="AC296" s="50" t="s">
        <v>107</v>
      </c>
      <c r="AD296" s="95">
        <v>86</v>
      </c>
      <c r="AE296" s="95">
        <v>86</v>
      </c>
      <c r="AF296" s="95">
        <v>86</v>
      </c>
      <c r="AG296" s="37">
        <v>86</v>
      </c>
      <c r="AH296" s="37">
        <v>86</v>
      </c>
      <c r="AI296" s="37">
        <v>86</v>
      </c>
      <c r="AJ296" s="58">
        <v>430</v>
      </c>
      <c r="AK296" s="49">
        <v>2027</v>
      </c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</row>
    <row r="297" spans="1:85" ht="66" customHeight="1">
      <c r="A297" s="30"/>
      <c r="B297" s="196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8">
        <v>1</v>
      </c>
      <c r="T297" s="198">
        <v>2</v>
      </c>
      <c r="U297" s="198">
        <v>6</v>
      </c>
      <c r="V297" s="198">
        <v>0</v>
      </c>
      <c r="W297" s="198">
        <v>6</v>
      </c>
      <c r="X297" s="196">
        <v>0</v>
      </c>
      <c r="Y297" s="186">
        <v>0</v>
      </c>
      <c r="Z297" s="196">
        <v>0</v>
      </c>
      <c r="AA297" s="196">
        <v>3</v>
      </c>
      <c r="AB297" s="66" t="s">
        <v>251</v>
      </c>
      <c r="AC297" s="50" t="s">
        <v>107</v>
      </c>
      <c r="AD297" s="95">
        <v>8</v>
      </c>
      <c r="AE297" s="95">
        <v>8</v>
      </c>
      <c r="AF297" s="95">
        <v>8</v>
      </c>
      <c r="AG297" s="37">
        <v>8</v>
      </c>
      <c r="AH297" s="37">
        <v>8</v>
      </c>
      <c r="AI297" s="37">
        <v>8</v>
      </c>
      <c r="AJ297" s="58">
        <f>SUM(AD297:AI297)</f>
        <v>48</v>
      </c>
      <c r="AK297" s="49">
        <v>2027</v>
      </c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</row>
    <row r="298" spans="1:85" ht="48.75" customHeight="1">
      <c r="A298" s="30"/>
      <c r="B298" s="196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8">
        <v>1</v>
      </c>
      <c r="T298" s="198">
        <v>2</v>
      </c>
      <c r="U298" s="198">
        <v>6</v>
      </c>
      <c r="V298" s="198">
        <v>0</v>
      </c>
      <c r="W298" s="198">
        <v>6</v>
      </c>
      <c r="X298" s="196">
        <v>0</v>
      </c>
      <c r="Y298" s="186">
        <v>1</v>
      </c>
      <c r="Z298" s="196">
        <v>0</v>
      </c>
      <c r="AA298" s="196">
        <v>0</v>
      </c>
      <c r="AB298" s="145" t="s">
        <v>246</v>
      </c>
      <c r="AC298" s="131"/>
      <c r="AD298" s="134"/>
      <c r="AE298" s="157"/>
      <c r="AF298" s="157"/>
      <c r="AG298" s="134"/>
      <c r="AH298" s="134"/>
      <c r="AI298" s="134"/>
      <c r="AJ298" s="139"/>
      <c r="AK298" s="136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</row>
    <row r="299" spans="1:85" ht="66" customHeight="1">
      <c r="A299" s="30"/>
      <c r="B299" s="196"/>
      <c r="C299" s="196"/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8">
        <v>1</v>
      </c>
      <c r="T299" s="198">
        <v>2</v>
      </c>
      <c r="U299" s="198">
        <v>6</v>
      </c>
      <c r="V299" s="198">
        <v>0</v>
      </c>
      <c r="W299" s="198">
        <v>6</v>
      </c>
      <c r="X299" s="196">
        <v>0</v>
      </c>
      <c r="Y299" s="186">
        <v>1</v>
      </c>
      <c r="Z299" s="196">
        <v>0</v>
      </c>
      <c r="AA299" s="196">
        <v>1</v>
      </c>
      <c r="AB299" s="66" t="s">
        <v>247</v>
      </c>
      <c r="AC299" s="50" t="s">
        <v>107</v>
      </c>
      <c r="AD299" s="95">
        <v>205</v>
      </c>
      <c r="AE299" s="95">
        <v>205</v>
      </c>
      <c r="AF299" s="95">
        <v>205</v>
      </c>
      <c r="AG299" s="37">
        <v>205</v>
      </c>
      <c r="AH299" s="37">
        <v>205</v>
      </c>
      <c r="AI299" s="37">
        <v>205</v>
      </c>
      <c r="AJ299" s="58">
        <f>SUM(AD299:AI299)</f>
        <v>1230</v>
      </c>
      <c r="AK299" s="49">
        <v>2027</v>
      </c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</row>
    <row r="300" spans="1:85" ht="47.25" customHeight="1">
      <c r="A300" s="30"/>
      <c r="B300" s="196"/>
      <c r="C300" s="196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8">
        <v>1</v>
      </c>
      <c r="T300" s="198">
        <v>2</v>
      </c>
      <c r="U300" s="198">
        <v>6</v>
      </c>
      <c r="V300" s="198">
        <v>0</v>
      </c>
      <c r="W300" s="198">
        <v>6</v>
      </c>
      <c r="X300" s="196">
        <v>0</v>
      </c>
      <c r="Y300" s="186">
        <v>2</v>
      </c>
      <c r="Z300" s="196">
        <v>0</v>
      </c>
      <c r="AA300" s="196">
        <v>0</v>
      </c>
      <c r="AB300" s="145" t="s">
        <v>249</v>
      </c>
      <c r="AC300" s="131"/>
      <c r="AD300" s="134"/>
      <c r="AE300" s="157"/>
      <c r="AF300" s="157"/>
      <c r="AG300" s="134"/>
      <c r="AH300" s="134"/>
      <c r="AI300" s="134"/>
      <c r="AJ300" s="139"/>
      <c r="AK300" s="136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</row>
    <row r="301" spans="1:85" ht="46.5" customHeight="1">
      <c r="A301" s="30"/>
      <c r="B301" s="196"/>
      <c r="C301" s="196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8">
        <v>1</v>
      </c>
      <c r="T301" s="198">
        <v>2</v>
      </c>
      <c r="U301" s="198">
        <v>6</v>
      </c>
      <c r="V301" s="198">
        <v>0</v>
      </c>
      <c r="W301" s="198">
        <v>6</v>
      </c>
      <c r="X301" s="196">
        <v>0</v>
      </c>
      <c r="Y301" s="186">
        <v>2</v>
      </c>
      <c r="Z301" s="196">
        <v>0</v>
      </c>
      <c r="AA301" s="196">
        <v>1</v>
      </c>
      <c r="AB301" s="66" t="s">
        <v>250</v>
      </c>
      <c r="AC301" s="50" t="s">
        <v>107</v>
      </c>
      <c r="AD301" s="95">
        <v>86</v>
      </c>
      <c r="AE301" s="95">
        <v>86</v>
      </c>
      <c r="AF301" s="95">
        <v>86</v>
      </c>
      <c r="AG301" s="37">
        <v>86</v>
      </c>
      <c r="AH301" s="37">
        <v>86</v>
      </c>
      <c r="AI301" s="37">
        <v>86</v>
      </c>
      <c r="AJ301" s="58">
        <f>SUM(AD301:AI301)</f>
        <v>516</v>
      </c>
      <c r="AK301" s="49">
        <v>2027</v>
      </c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</row>
    <row r="302" spans="1:85" ht="62.25" customHeight="1">
      <c r="A302" s="30"/>
      <c r="B302" s="196"/>
      <c r="C302" s="196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8">
        <v>1</v>
      </c>
      <c r="T302" s="198">
        <v>2</v>
      </c>
      <c r="U302" s="198">
        <v>6</v>
      </c>
      <c r="V302" s="198">
        <v>0</v>
      </c>
      <c r="W302" s="198">
        <v>6</v>
      </c>
      <c r="X302" s="196">
        <v>0</v>
      </c>
      <c r="Y302" s="186">
        <v>3</v>
      </c>
      <c r="Z302" s="196">
        <v>0</v>
      </c>
      <c r="AA302" s="196">
        <v>0</v>
      </c>
      <c r="AB302" s="145" t="s">
        <v>252</v>
      </c>
      <c r="AC302" s="131"/>
      <c r="AD302" s="134"/>
      <c r="AE302" s="157"/>
      <c r="AF302" s="157"/>
      <c r="AG302" s="134"/>
      <c r="AH302" s="134"/>
      <c r="AI302" s="134"/>
      <c r="AJ302" s="139"/>
      <c r="AK302" s="136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</row>
    <row r="303" spans="1:85" ht="76.5" customHeight="1">
      <c r="A303" s="30"/>
      <c r="B303" s="196"/>
      <c r="C303" s="196"/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8">
        <v>1</v>
      </c>
      <c r="T303" s="198">
        <v>2</v>
      </c>
      <c r="U303" s="198">
        <v>6</v>
      </c>
      <c r="V303" s="198">
        <v>0</v>
      </c>
      <c r="W303" s="198">
        <v>6</v>
      </c>
      <c r="X303" s="196">
        <v>0</v>
      </c>
      <c r="Y303" s="186">
        <v>3</v>
      </c>
      <c r="Z303" s="196">
        <v>0</v>
      </c>
      <c r="AA303" s="196">
        <v>1</v>
      </c>
      <c r="AB303" s="66" t="s">
        <v>256</v>
      </c>
      <c r="AC303" s="50" t="s">
        <v>107</v>
      </c>
      <c r="AD303" s="95">
        <v>1500</v>
      </c>
      <c r="AE303" s="95">
        <v>1500</v>
      </c>
      <c r="AF303" s="95">
        <v>1500</v>
      </c>
      <c r="AG303" s="37">
        <v>1500</v>
      </c>
      <c r="AH303" s="37">
        <v>1500</v>
      </c>
      <c r="AI303" s="37">
        <v>1500</v>
      </c>
      <c r="AJ303" s="58">
        <f>SUM(AD303:AI303)</f>
        <v>9000</v>
      </c>
      <c r="AK303" s="49">
        <v>2027</v>
      </c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</row>
    <row r="304" spans="1:85" ht="66" customHeight="1" hidden="1">
      <c r="A304" s="30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68"/>
      <c r="T304" s="68"/>
      <c r="U304" s="68"/>
      <c r="V304" s="68"/>
      <c r="W304" s="68"/>
      <c r="X304" s="43"/>
      <c r="Y304" s="42"/>
      <c r="Z304" s="43"/>
      <c r="AA304" s="43"/>
      <c r="AB304" s="116"/>
      <c r="AC304" s="52"/>
      <c r="AD304" s="97"/>
      <c r="AE304" s="103"/>
      <c r="AF304" s="117"/>
      <c r="AG304" s="97"/>
      <c r="AH304" s="97"/>
      <c r="AI304" s="97"/>
      <c r="AJ304" s="117"/>
      <c r="AK304" s="87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</row>
    <row r="305" spans="1:85" ht="50.25" customHeight="1" hidden="1">
      <c r="A305" s="30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68"/>
      <c r="T305" s="68"/>
      <c r="U305" s="68"/>
      <c r="V305" s="68"/>
      <c r="W305" s="68"/>
      <c r="X305" s="43"/>
      <c r="Y305" s="42"/>
      <c r="Z305" s="43"/>
      <c r="AA305" s="43"/>
      <c r="AB305" s="66"/>
      <c r="AC305" s="50"/>
      <c r="AD305" s="37"/>
      <c r="AE305" s="95"/>
      <c r="AF305" s="95"/>
      <c r="AG305" s="37"/>
      <c r="AH305" s="37"/>
      <c r="AI305" s="37"/>
      <c r="AJ305" s="58"/>
      <c r="AK305" s="49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</row>
    <row r="306" spans="1:85" ht="60.75" customHeight="1">
      <c r="A306" s="30"/>
      <c r="B306" s="256"/>
      <c r="C306" s="256"/>
      <c r="D306" s="256"/>
      <c r="E306" s="256"/>
      <c r="F306" s="256"/>
      <c r="G306" s="256"/>
      <c r="H306" s="256"/>
      <c r="I306" s="256"/>
      <c r="J306" s="256"/>
      <c r="K306" s="256"/>
      <c r="L306" s="256"/>
      <c r="M306" s="256"/>
      <c r="N306" s="256"/>
      <c r="O306" s="256"/>
      <c r="P306" s="256"/>
      <c r="Q306" s="256"/>
      <c r="R306" s="256"/>
      <c r="S306" s="256"/>
      <c r="T306" s="256"/>
      <c r="U306" s="256"/>
      <c r="V306" s="256"/>
      <c r="W306" s="256"/>
      <c r="X306" s="256"/>
      <c r="Y306" s="256"/>
      <c r="Z306" s="256"/>
      <c r="AA306" s="256"/>
      <c r="AB306" s="256"/>
      <c r="AC306" s="256"/>
      <c r="AD306" s="256"/>
      <c r="AE306" s="256"/>
      <c r="AF306" s="256"/>
      <c r="AG306" s="256"/>
      <c r="AH306" s="256"/>
      <c r="AI306" s="256"/>
      <c r="AJ306" s="256"/>
      <c r="AK306" s="25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</row>
    <row r="307" spans="1:85" ht="1.5" customHeight="1">
      <c r="A307" s="30"/>
      <c r="B307" s="256"/>
      <c r="C307" s="256"/>
      <c r="D307" s="256"/>
      <c r="E307" s="256"/>
      <c r="F307" s="256"/>
      <c r="G307" s="256"/>
      <c r="H307" s="256"/>
      <c r="I307" s="256"/>
      <c r="J307" s="256"/>
      <c r="K307" s="256"/>
      <c r="L307" s="256"/>
      <c r="M307" s="256"/>
      <c r="N307" s="256"/>
      <c r="O307" s="256"/>
      <c r="P307" s="256"/>
      <c r="Q307" s="256"/>
      <c r="R307" s="256"/>
      <c r="S307" s="256"/>
      <c r="T307" s="256"/>
      <c r="U307" s="256"/>
      <c r="V307" s="256"/>
      <c r="W307" s="256"/>
      <c r="X307" s="256"/>
      <c r="Y307" s="256"/>
      <c r="Z307" s="256"/>
      <c r="AA307" s="256"/>
      <c r="AB307" s="256"/>
      <c r="AC307" s="256"/>
      <c r="AD307" s="256"/>
      <c r="AE307" s="256"/>
      <c r="AF307" s="256"/>
      <c r="AG307" s="256"/>
      <c r="AH307" s="256"/>
      <c r="AI307" s="256"/>
      <c r="AJ307" s="256"/>
      <c r="AK307" s="256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</row>
    <row r="308" spans="1:85" ht="37.5" customHeight="1" hidden="1">
      <c r="A308" s="30"/>
      <c r="B308" s="256"/>
      <c r="C308" s="256"/>
      <c r="D308" s="256"/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/>
      <c r="P308" s="256"/>
      <c r="Q308" s="256"/>
      <c r="R308" s="256"/>
      <c r="S308" s="256"/>
      <c r="T308" s="256"/>
      <c r="U308" s="256"/>
      <c r="V308" s="256"/>
      <c r="W308" s="256"/>
      <c r="X308" s="256"/>
      <c r="Y308" s="256"/>
      <c r="Z308" s="256"/>
      <c r="AA308" s="256"/>
      <c r="AB308" s="256"/>
      <c r="AC308" s="256"/>
      <c r="AD308" s="256"/>
      <c r="AE308" s="256"/>
      <c r="AF308" s="256"/>
      <c r="AG308" s="256"/>
      <c r="AH308" s="256"/>
      <c r="AI308" s="256"/>
      <c r="AJ308" s="256"/>
      <c r="AK308" s="256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</row>
    <row r="309" spans="1:85" ht="15" hidden="1">
      <c r="A309" s="30"/>
      <c r="B309" s="256"/>
      <c r="C309" s="256"/>
      <c r="D309" s="256"/>
      <c r="E309" s="256"/>
      <c r="F309" s="256"/>
      <c r="G309" s="256"/>
      <c r="H309" s="256"/>
      <c r="I309" s="256"/>
      <c r="J309" s="256"/>
      <c r="K309" s="256"/>
      <c r="L309" s="256"/>
      <c r="M309" s="256"/>
      <c r="N309" s="256"/>
      <c r="O309" s="256"/>
      <c r="P309" s="256"/>
      <c r="Q309" s="256"/>
      <c r="R309" s="256"/>
      <c r="S309" s="256"/>
      <c r="T309" s="256"/>
      <c r="U309" s="256"/>
      <c r="V309" s="256"/>
      <c r="W309" s="256"/>
      <c r="X309" s="256"/>
      <c r="Y309" s="256"/>
      <c r="Z309" s="256"/>
      <c r="AA309" s="256"/>
      <c r="AB309" s="256"/>
      <c r="AC309" s="256"/>
      <c r="AD309" s="256"/>
      <c r="AE309" s="256"/>
      <c r="AF309" s="256"/>
      <c r="AG309" s="256"/>
      <c r="AH309" s="256"/>
      <c r="AI309" s="256"/>
      <c r="AJ309" s="256"/>
      <c r="AK309" s="256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</row>
    <row r="310" spans="1:85" ht="15">
      <c r="A310" s="30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46"/>
      <c r="S310" s="47"/>
      <c r="T310" s="47"/>
      <c r="U310" s="47"/>
      <c r="V310" s="46"/>
      <c r="W310" s="46"/>
      <c r="X310" s="46"/>
      <c r="Y310" s="47"/>
      <c r="Z310" s="47"/>
      <c r="AA310" s="47"/>
      <c r="AB310" s="9"/>
      <c r="AC310" s="9"/>
      <c r="AD310" s="9"/>
      <c r="AE310" s="30"/>
      <c r="AF310" s="30"/>
      <c r="AG310" s="30"/>
      <c r="AH310" s="30"/>
      <c r="AI310" s="30"/>
      <c r="AJ310" s="59"/>
      <c r="AK310" s="3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</row>
    <row r="311" spans="1:85" ht="15">
      <c r="A311" s="30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46"/>
      <c r="S311" s="47"/>
      <c r="T311" s="47"/>
      <c r="U311" s="47"/>
      <c r="V311" s="47"/>
      <c r="W311" s="47"/>
      <c r="X311" s="47"/>
      <c r="Y311" s="47"/>
      <c r="Z311" s="47"/>
      <c r="AA311" s="47"/>
      <c r="AB311" s="9"/>
      <c r="AC311" s="9"/>
      <c r="AD311" s="9"/>
      <c r="AE311" s="30"/>
      <c r="AF311" s="30"/>
      <c r="AG311" s="30"/>
      <c r="AH311" s="30"/>
      <c r="AI311" s="30"/>
      <c r="AJ311" s="59"/>
      <c r="AK311" s="30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</row>
    <row r="312" spans="1:85" ht="15">
      <c r="A312" s="30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46"/>
      <c r="S312" s="47"/>
      <c r="T312" s="47"/>
      <c r="U312" s="47"/>
      <c r="V312" s="47"/>
      <c r="W312" s="47"/>
      <c r="X312" s="47"/>
      <c r="Y312" s="47"/>
      <c r="Z312" s="47"/>
      <c r="AA312" s="47"/>
      <c r="AB312" s="9"/>
      <c r="AC312" s="9"/>
      <c r="AD312" s="9"/>
      <c r="AE312" s="30"/>
      <c r="AF312" s="30"/>
      <c r="AG312" s="30"/>
      <c r="AH312" s="30"/>
      <c r="AI312" s="30"/>
      <c r="AJ312" s="59"/>
      <c r="AK312" s="30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</row>
    <row r="313" spans="1:85" ht="15">
      <c r="A313" s="30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46"/>
      <c r="S313" s="47"/>
      <c r="T313" s="47"/>
      <c r="U313" s="47"/>
      <c r="V313" s="47"/>
      <c r="W313" s="47"/>
      <c r="X313" s="47"/>
      <c r="Y313" s="47"/>
      <c r="Z313" s="47"/>
      <c r="AA313" s="47"/>
      <c r="AB313" s="9"/>
      <c r="AC313" s="9"/>
      <c r="AD313" s="9"/>
      <c r="AE313" s="30"/>
      <c r="AF313" s="30"/>
      <c r="AG313" s="30"/>
      <c r="AH313" s="30"/>
      <c r="AI313" s="30"/>
      <c r="AJ313" s="59"/>
      <c r="AK313" s="30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</row>
    <row r="314" spans="1:85" ht="15">
      <c r="A314" s="30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46"/>
      <c r="S314" s="47"/>
      <c r="T314" s="47"/>
      <c r="U314" s="47"/>
      <c r="V314" s="47"/>
      <c r="W314" s="47"/>
      <c r="X314" s="47"/>
      <c r="Y314" s="47"/>
      <c r="Z314" s="47"/>
      <c r="AA314" s="47"/>
      <c r="AB314" s="9"/>
      <c r="AC314" s="9"/>
      <c r="AD314" s="9"/>
      <c r="AE314" s="30"/>
      <c r="AF314" s="30"/>
      <c r="AG314" s="30"/>
      <c r="AH314" s="30"/>
      <c r="AI314" s="30"/>
      <c r="AJ314" s="59"/>
      <c r="AK314" s="30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</row>
    <row r="315" spans="1:85" ht="15">
      <c r="A315" s="30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46"/>
      <c r="S315" s="47"/>
      <c r="T315" s="47"/>
      <c r="U315" s="47"/>
      <c r="V315" s="47"/>
      <c r="W315" s="47"/>
      <c r="X315" s="47"/>
      <c r="Y315" s="47"/>
      <c r="Z315" s="47"/>
      <c r="AA315" s="47"/>
      <c r="AB315" s="9"/>
      <c r="AC315" s="9"/>
      <c r="AD315" s="9"/>
      <c r="AE315" s="30"/>
      <c r="AF315" s="30"/>
      <c r="AG315" s="30"/>
      <c r="AH315" s="30"/>
      <c r="AI315" s="30"/>
      <c r="AJ315" s="59"/>
      <c r="AK315" s="30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</row>
    <row r="316" spans="1:85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11"/>
      <c r="Q316" s="11"/>
      <c r="R316" s="46"/>
      <c r="S316" s="47"/>
      <c r="T316" s="47"/>
      <c r="U316" s="47"/>
      <c r="V316" s="47"/>
      <c r="W316" s="47"/>
      <c r="X316" s="47"/>
      <c r="Y316" s="47"/>
      <c r="Z316" s="47"/>
      <c r="AA316" s="47"/>
      <c r="AB316" s="9"/>
      <c r="AC316" s="9"/>
      <c r="AD316" s="9"/>
      <c r="AE316" s="30"/>
      <c r="AF316" s="30"/>
      <c r="AG316" s="30"/>
      <c r="AH316" s="30"/>
      <c r="AI316" s="30"/>
      <c r="AJ316" s="59"/>
      <c r="AK316" s="30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</row>
    <row r="317" spans="1:85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9"/>
      <c r="AC317" s="9"/>
      <c r="AD317" s="9"/>
      <c r="AE317" s="30"/>
      <c r="AF317" s="30"/>
      <c r="AG317" s="30"/>
      <c r="AH317" s="30"/>
      <c r="AI317" s="30"/>
      <c r="AJ317" s="59"/>
      <c r="AK317" s="30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</row>
    <row r="318" spans="1:85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9"/>
      <c r="AC318" s="9"/>
      <c r="AD318" s="9"/>
      <c r="AE318" s="30"/>
      <c r="AF318" s="30"/>
      <c r="AG318" s="30"/>
      <c r="AH318" s="30"/>
      <c r="AI318" s="30"/>
      <c r="AJ318" s="59"/>
      <c r="AK318" s="30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</row>
    <row r="319" spans="1:85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9"/>
      <c r="AC319" s="9"/>
      <c r="AD319" s="9"/>
      <c r="AE319" s="30"/>
      <c r="AF319" s="30"/>
      <c r="AG319" s="30"/>
      <c r="AH319" s="30"/>
      <c r="AI319" s="30"/>
      <c r="AJ319" s="59"/>
      <c r="AK319" s="30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</row>
    <row r="320" spans="1:85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9"/>
      <c r="AC320" s="9"/>
      <c r="AD320" s="9"/>
      <c r="AE320" s="30"/>
      <c r="AF320" s="30"/>
      <c r="AG320" s="30"/>
      <c r="AH320" s="30"/>
      <c r="AI320" s="30"/>
      <c r="AJ320" s="59"/>
      <c r="AK320" s="3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</row>
    <row r="321" spans="1:85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9"/>
      <c r="AC321" s="9"/>
      <c r="AD321" s="9"/>
      <c r="AE321" s="30"/>
      <c r="AF321" s="30"/>
      <c r="AG321" s="30"/>
      <c r="AH321" s="30"/>
      <c r="AI321" s="30"/>
      <c r="AJ321" s="59"/>
      <c r="AK321" s="30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</row>
    <row r="322" spans="1:85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9"/>
      <c r="AC322" s="9"/>
      <c r="AD322" s="9"/>
      <c r="AE322" s="30"/>
      <c r="AF322" s="30"/>
      <c r="AG322" s="30"/>
      <c r="AH322" s="30"/>
      <c r="AI322" s="30"/>
      <c r="AJ322" s="59"/>
      <c r="AK322" s="30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</row>
    <row r="323" spans="1:85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9"/>
      <c r="AC323" s="9"/>
      <c r="AD323" s="9"/>
      <c r="AE323" s="30"/>
      <c r="AF323" s="30"/>
      <c r="AG323" s="30"/>
      <c r="AH323" s="30"/>
      <c r="AI323" s="30"/>
      <c r="AJ323" s="59"/>
      <c r="AK323" s="30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</row>
    <row r="324" spans="1:85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9"/>
      <c r="AC324" s="9"/>
      <c r="AD324" s="9"/>
      <c r="AE324" s="30"/>
      <c r="AF324" s="30"/>
      <c r="AG324" s="30"/>
      <c r="AH324" s="30"/>
      <c r="AI324" s="30"/>
      <c r="AJ324" s="59"/>
      <c r="AK324" s="30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</row>
    <row r="325" spans="1:85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9"/>
      <c r="AC325" s="9"/>
      <c r="AD325" s="9"/>
      <c r="AE325" s="30"/>
      <c r="AF325" s="30"/>
      <c r="AG325" s="30"/>
      <c r="AH325" s="30"/>
      <c r="AI325" s="30"/>
      <c r="AJ325" s="59"/>
      <c r="AK325" s="30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</row>
    <row r="326" spans="1:85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9"/>
      <c r="AC326" s="9"/>
      <c r="AD326" s="9"/>
      <c r="AE326" s="30"/>
      <c r="AF326" s="30"/>
      <c r="AG326" s="30"/>
      <c r="AH326" s="30"/>
      <c r="AI326" s="30"/>
      <c r="AJ326" s="59"/>
      <c r="AK326" s="30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</row>
    <row r="327" spans="1:85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9"/>
      <c r="AC327" s="9"/>
      <c r="AD327" s="9"/>
      <c r="AE327" s="30"/>
      <c r="AF327" s="30"/>
      <c r="AG327" s="30"/>
      <c r="AH327" s="30"/>
      <c r="AI327" s="30"/>
      <c r="AJ327" s="59"/>
      <c r="AK327" s="30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</row>
    <row r="328" spans="1:85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9"/>
      <c r="AC328" s="9"/>
      <c r="AD328" s="9"/>
      <c r="AE328" s="30"/>
      <c r="AF328" s="30"/>
      <c r="AG328" s="30"/>
      <c r="AH328" s="30"/>
      <c r="AI328" s="30"/>
      <c r="AJ328" s="59"/>
      <c r="AK328" s="30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</row>
    <row r="329" spans="1:85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9"/>
      <c r="AC329" s="9"/>
      <c r="AD329" s="9"/>
      <c r="AE329" s="30"/>
      <c r="AF329" s="30"/>
      <c r="AG329" s="30"/>
      <c r="AH329" s="30"/>
      <c r="AI329" s="30"/>
      <c r="AJ329" s="59"/>
      <c r="AK329" s="30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</row>
    <row r="330" spans="1:85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9"/>
      <c r="AC330" s="9"/>
      <c r="AD330" s="9"/>
      <c r="AE330" s="30"/>
      <c r="AF330" s="30"/>
      <c r="AG330" s="30"/>
      <c r="AH330" s="30"/>
      <c r="AI330" s="30"/>
      <c r="AJ330" s="59"/>
      <c r="AK330" s="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</row>
    <row r="331" spans="1:85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9"/>
      <c r="AC331" s="9"/>
      <c r="AD331" s="9"/>
      <c r="AE331" s="30"/>
      <c r="AF331" s="30"/>
      <c r="AG331" s="30"/>
      <c r="AH331" s="30"/>
      <c r="AI331" s="30"/>
      <c r="AJ331" s="59"/>
      <c r="AK331" s="30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</row>
    <row r="332" spans="1:85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9"/>
      <c r="AC332" s="9"/>
      <c r="AD332" s="9"/>
      <c r="AE332" s="30"/>
      <c r="AF332" s="30"/>
      <c r="AG332" s="30"/>
      <c r="AH332" s="30"/>
      <c r="AI332" s="30"/>
      <c r="AJ332" s="59"/>
      <c r="AK332" s="30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</row>
    <row r="333" spans="1:85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9"/>
      <c r="AC333" s="9"/>
      <c r="AD333" s="9"/>
      <c r="AE333" s="30"/>
      <c r="AF333" s="30"/>
      <c r="AG333" s="30"/>
      <c r="AH333" s="30"/>
      <c r="AI333" s="30"/>
      <c r="AJ333" s="59"/>
      <c r="AK333" s="30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</row>
    <row r="334" spans="1:85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9"/>
      <c r="AC334" s="9"/>
      <c r="AD334" s="9"/>
      <c r="AE334" s="30"/>
      <c r="AF334" s="30"/>
      <c r="AG334" s="30"/>
      <c r="AH334" s="30"/>
      <c r="AI334" s="30"/>
      <c r="AJ334" s="59"/>
      <c r="AK334" s="30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</row>
    <row r="335" spans="1:85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9"/>
      <c r="AC335" s="9"/>
      <c r="AD335" s="9"/>
      <c r="AE335" s="30"/>
      <c r="AF335" s="30"/>
      <c r="AG335" s="30"/>
      <c r="AH335" s="30"/>
      <c r="AI335" s="30"/>
      <c r="AJ335" s="59"/>
      <c r="AK335" s="30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</row>
    <row r="336" spans="1:85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9"/>
      <c r="AC336" s="9"/>
      <c r="AD336" s="9"/>
      <c r="AE336" s="30"/>
      <c r="AF336" s="30"/>
      <c r="AG336" s="30"/>
      <c r="AH336" s="30"/>
      <c r="AI336" s="30"/>
      <c r="AJ336" s="59"/>
      <c r="AK336" s="30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</row>
    <row r="337" spans="1:85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9"/>
      <c r="AC337" s="9"/>
      <c r="AD337" s="9"/>
      <c r="AE337" s="30"/>
      <c r="AF337" s="30"/>
      <c r="AG337" s="30"/>
      <c r="AH337" s="30"/>
      <c r="AI337" s="30"/>
      <c r="AJ337" s="59"/>
      <c r="AK337" s="30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</row>
    <row r="338" spans="1:85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9"/>
      <c r="AC338" s="9"/>
      <c r="AD338" s="9"/>
      <c r="AE338" s="30"/>
      <c r="AF338" s="30"/>
      <c r="AG338" s="30"/>
      <c r="AH338" s="30"/>
      <c r="AI338" s="30"/>
      <c r="AJ338" s="59"/>
      <c r="AK338" s="30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</row>
    <row r="339" spans="1:85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9"/>
      <c r="AC339" s="9"/>
      <c r="AD339" s="9"/>
      <c r="AE339" s="30"/>
      <c r="AF339" s="30"/>
      <c r="AG339" s="30"/>
      <c r="AH339" s="30"/>
      <c r="AI339" s="30"/>
      <c r="AJ339" s="59"/>
      <c r="AK339" s="30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</row>
    <row r="340" spans="1:85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9"/>
      <c r="AC340" s="9"/>
      <c r="AD340" s="9"/>
      <c r="AE340" s="30"/>
      <c r="AF340" s="30"/>
      <c r="AG340" s="30"/>
      <c r="AH340" s="30"/>
      <c r="AI340" s="30"/>
      <c r="AJ340" s="59"/>
      <c r="AK340" s="3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</row>
    <row r="341" spans="1:85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9"/>
      <c r="AC341" s="9"/>
      <c r="AD341" s="9"/>
      <c r="AE341" s="30"/>
      <c r="AF341" s="30"/>
      <c r="AG341" s="30"/>
      <c r="AH341" s="30"/>
      <c r="AI341" s="30"/>
      <c r="AJ341" s="59"/>
      <c r="AK341" s="30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</row>
    <row r="342" spans="1:85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9"/>
      <c r="AC342" s="9"/>
      <c r="AD342" s="9"/>
      <c r="AE342" s="30"/>
      <c r="AF342" s="30"/>
      <c r="AG342" s="30"/>
      <c r="AH342" s="30"/>
      <c r="AI342" s="30"/>
      <c r="AJ342" s="59"/>
      <c r="AK342" s="30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</row>
    <row r="343" spans="1:85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9"/>
      <c r="AC343" s="9"/>
      <c r="AD343" s="9"/>
      <c r="AE343" s="30"/>
      <c r="AF343" s="30"/>
      <c r="AG343" s="30"/>
      <c r="AH343" s="30"/>
      <c r="AI343" s="30"/>
      <c r="AJ343" s="59"/>
      <c r="AK343" s="30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</row>
    <row r="344" spans="1:85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9"/>
      <c r="AC344" s="9"/>
      <c r="AD344" s="9"/>
      <c r="AE344" s="30"/>
      <c r="AF344" s="30"/>
      <c r="AG344" s="30"/>
      <c r="AH344" s="30"/>
      <c r="AI344" s="30"/>
      <c r="AJ344" s="59"/>
      <c r="AK344" s="30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</row>
    <row r="345" spans="1:85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9"/>
      <c r="AC345" s="9"/>
      <c r="AD345" s="9"/>
      <c r="AE345" s="30"/>
      <c r="AF345" s="30"/>
      <c r="AG345" s="30"/>
      <c r="AH345" s="30"/>
      <c r="AI345" s="30"/>
      <c r="AJ345" s="59"/>
      <c r="AK345" s="30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</row>
    <row r="346" spans="1:85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9"/>
      <c r="AC346" s="9"/>
      <c r="AD346" s="9"/>
      <c r="AE346" s="30"/>
      <c r="AF346" s="30"/>
      <c r="AG346" s="30"/>
      <c r="AH346" s="30"/>
      <c r="AI346" s="30"/>
      <c r="AJ346" s="59"/>
      <c r="AK346" s="30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</row>
    <row r="347" spans="1:85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9"/>
      <c r="AC347" s="9"/>
      <c r="AD347" s="9"/>
      <c r="AE347" s="30"/>
      <c r="AF347" s="30"/>
      <c r="AG347" s="30"/>
      <c r="AH347" s="30"/>
      <c r="AI347" s="30"/>
      <c r="AJ347" s="59"/>
      <c r="AK347" s="30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</row>
    <row r="348" spans="1:85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9"/>
      <c r="AC348" s="9"/>
      <c r="AD348" s="9"/>
      <c r="AE348" s="30"/>
      <c r="AF348" s="30"/>
      <c r="AG348" s="30"/>
      <c r="AH348" s="30"/>
      <c r="AI348" s="30"/>
      <c r="AJ348" s="59"/>
      <c r="AK348" s="30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</row>
    <row r="349" spans="1:85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9"/>
      <c r="AC349" s="9"/>
      <c r="AD349" s="9"/>
      <c r="AE349" s="30"/>
      <c r="AF349" s="30"/>
      <c r="AG349" s="30"/>
      <c r="AH349" s="30"/>
      <c r="AI349" s="30"/>
      <c r="AJ349" s="59"/>
      <c r="AK349" s="30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</row>
    <row r="350" spans="1:85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9"/>
      <c r="AC350" s="9"/>
      <c r="AD350" s="9"/>
      <c r="AE350" s="30"/>
      <c r="AF350" s="30"/>
      <c r="AG350" s="30"/>
      <c r="AH350" s="30"/>
      <c r="AI350" s="30"/>
      <c r="AJ350" s="59"/>
      <c r="AK350" s="3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</row>
    <row r="351" spans="1:85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9"/>
      <c r="AC351" s="9"/>
      <c r="AD351" s="9"/>
      <c r="AE351" s="30"/>
      <c r="AF351" s="30"/>
      <c r="AG351" s="30"/>
      <c r="AH351" s="30"/>
      <c r="AI351" s="30"/>
      <c r="AJ351" s="59"/>
      <c r="AK351" s="30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</row>
    <row r="352" spans="1:85" ht="33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9"/>
      <c r="AC352" s="9"/>
      <c r="AD352" s="9"/>
      <c r="AE352" s="30"/>
      <c r="AF352" s="30"/>
      <c r="AG352" s="30"/>
      <c r="AH352" s="30"/>
      <c r="AI352" s="30"/>
      <c r="AJ352" s="59"/>
      <c r="AK352" s="30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</row>
    <row r="353" spans="1:85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9"/>
      <c r="AC353" s="9"/>
      <c r="AD353" s="9"/>
      <c r="AE353" s="30"/>
      <c r="AF353" s="30"/>
      <c r="AG353" s="30"/>
      <c r="AH353" s="30"/>
      <c r="AI353" s="30"/>
      <c r="AJ353" s="59"/>
      <c r="AK353" s="30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</row>
    <row r="354" spans="1:85" ht="32.2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E354" s="30"/>
      <c r="AF354" s="30"/>
      <c r="AG354" s="30"/>
      <c r="AH354" s="30"/>
      <c r="AI354" s="30"/>
      <c r="AJ354" s="59"/>
      <c r="AK354" s="30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</row>
    <row r="355" spans="1:85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E355" s="30"/>
      <c r="AF355" s="30"/>
      <c r="AG355" s="30"/>
      <c r="AH355" s="30"/>
      <c r="AI355" s="30"/>
      <c r="AJ355" s="59"/>
      <c r="AK355" s="30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</row>
    <row r="356" spans="1:85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E356" s="30"/>
      <c r="AF356" s="30"/>
      <c r="AG356" s="30"/>
      <c r="AH356" s="30"/>
      <c r="AI356" s="30"/>
      <c r="AJ356" s="59"/>
      <c r="AK356" s="30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</row>
    <row r="357" spans="1:85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E357" s="30"/>
      <c r="AF357" s="30"/>
      <c r="AG357" s="30"/>
      <c r="AH357" s="30"/>
      <c r="AI357" s="30"/>
      <c r="AJ357" s="59"/>
      <c r="AK357" s="30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</row>
    <row r="358" spans="1:85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E358" s="30"/>
      <c r="AF358" s="30"/>
      <c r="AG358" s="30"/>
      <c r="AH358" s="30"/>
      <c r="AI358" s="30"/>
      <c r="AJ358" s="59"/>
      <c r="AK358" s="30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</row>
    <row r="359" spans="1:85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E359" s="30"/>
      <c r="AF359" s="30"/>
      <c r="AG359" s="30"/>
      <c r="AH359" s="30"/>
      <c r="AI359" s="30"/>
      <c r="AJ359" s="59"/>
      <c r="AK359" s="30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</row>
    <row r="360" spans="1:85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E360" s="30"/>
      <c r="AF360" s="30"/>
      <c r="AG360" s="30"/>
      <c r="AH360" s="30"/>
      <c r="AI360" s="30"/>
      <c r="AJ360" s="59"/>
      <c r="AK360" s="3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</row>
    <row r="361" spans="1:85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E361" s="30"/>
      <c r="AF361" s="30"/>
      <c r="AG361" s="30"/>
      <c r="AH361" s="30"/>
      <c r="AI361" s="30"/>
      <c r="AJ361" s="59"/>
      <c r="AK361" s="30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</row>
    <row r="362" spans="1:85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E362" s="30"/>
      <c r="AF362" s="30"/>
      <c r="AG362" s="30"/>
      <c r="AH362" s="30"/>
      <c r="AI362" s="30"/>
      <c r="AJ362" s="59"/>
      <c r="AK362" s="30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</row>
    <row r="363" spans="1:85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E363" s="30"/>
      <c r="AF363" s="30"/>
      <c r="AG363" s="30"/>
      <c r="AH363" s="30"/>
      <c r="AI363" s="30"/>
      <c r="AJ363" s="59"/>
      <c r="AK363" s="30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</row>
    <row r="364" spans="1:85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E364" s="30"/>
      <c r="AF364" s="30"/>
      <c r="AG364" s="30"/>
      <c r="AH364" s="30"/>
      <c r="AI364" s="30"/>
      <c r="AJ364" s="59"/>
      <c r="AK364" s="30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</row>
    <row r="365" spans="1:85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E365" s="30"/>
      <c r="AF365" s="30"/>
      <c r="AG365" s="30"/>
      <c r="AH365" s="30"/>
      <c r="AI365" s="30"/>
      <c r="AJ365" s="59"/>
      <c r="AK365" s="30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</row>
    <row r="366" spans="1:85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E366" s="30"/>
      <c r="AF366" s="30"/>
      <c r="AG366" s="30"/>
      <c r="AH366" s="30"/>
      <c r="AI366" s="30"/>
      <c r="AJ366" s="59"/>
      <c r="AK366" s="30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</row>
    <row r="367" spans="1:85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E367" s="30"/>
      <c r="AF367" s="30"/>
      <c r="AG367" s="30"/>
      <c r="AH367" s="30"/>
      <c r="AI367" s="30"/>
      <c r="AJ367" s="59"/>
      <c r="AK367" s="30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</row>
    <row r="368" spans="1:85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E368" s="30"/>
      <c r="AF368" s="30"/>
      <c r="AG368" s="30"/>
      <c r="AH368" s="30"/>
      <c r="AI368" s="30"/>
      <c r="AJ368" s="59"/>
      <c r="AK368" s="30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</row>
    <row r="369" spans="1:85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E369" s="30"/>
      <c r="AF369" s="30"/>
      <c r="AG369" s="30"/>
      <c r="AH369" s="30"/>
      <c r="AI369" s="30"/>
      <c r="AJ369" s="59"/>
      <c r="AK369" s="30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</row>
    <row r="370" spans="1:85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E370" s="30"/>
      <c r="AF370" s="30"/>
      <c r="AG370" s="30"/>
      <c r="AH370" s="30"/>
      <c r="AI370" s="30"/>
      <c r="AJ370" s="59"/>
      <c r="AK370" s="3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</row>
    <row r="371" spans="1:85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E371" s="30"/>
      <c r="AF371" s="30"/>
      <c r="AG371" s="30"/>
      <c r="AH371" s="30"/>
      <c r="AI371" s="30"/>
      <c r="AJ371" s="59"/>
      <c r="AK371" s="30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1:85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E372" s="30"/>
      <c r="AF372" s="30"/>
      <c r="AG372" s="30"/>
      <c r="AH372" s="30"/>
      <c r="AI372" s="30"/>
      <c r="AJ372" s="59"/>
      <c r="AK372" s="30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</row>
    <row r="373" spans="1:85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E373" s="30"/>
      <c r="AF373" s="30"/>
      <c r="AG373" s="30"/>
      <c r="AH373" s="30"/>
      <c r="AI373" s="30"/>
      <c r="AJ373" s="59"/>
      <c r="AK373" s="30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</row>
    <row r="374" spans="1:85" ht="15">
      <c r="A374" s="29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E374" s="30"/>
      <c r="AF374" s="30"/>
      <c r="AG374" s="30"/>
      <c r="AH374" s="30"/>
      <c r="AI374" s="30"/>
      <c r="AJ374" s="59"/>
      <c r="AK374" s="30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</row>
    <row r="375" spans="1:85" ht="15">
      <c r="A375" s="29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E375" s="30"/>
      <c r="AF375" s="30"/>
      <c r="AG375" s="30"/>
      <c r="AH375" s="30"/>
      <c r="AI375" s="30"/>
      <c r="AJ375" s="59"/>
      <c r="AK375" s="30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</row>
    <row r="376" spans="2:85" ht="1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E376" s="30"/>
      <c r="AF376" s="30"/>
      <c r="AG376" s="30"/>
      <c r="AH376" s="30"/>
      <c r="AI376" s="30"/>
      <c r="AJ376" s="59"/>
      <c r="AK376" s="30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</row>
    <row r="377" spans="2:85" ht="1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E377" s="30"/>
      <c r="AF377" s="30"/>
      <c r="AG377" s="30"/>
      <c r="AH377" s="30"/>
      <c r="AI377" s="30"/>
      <c r="AJ377" s="59"/>
      <c r="AK377" s="30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</row>
    <row r="378" spans="2:85" ht="1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E378" s="30"/>
      <c r="AF378" s="30"/>
      <c r="AG378" s="30"/>
      <c r="AH378" s="30"/>
      <c r="AI378" s="30"/>
      <c r="AJ378" s="59"/>
      <c r="AK378" s="30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</row>
    <row r="379" spans="2:85" ht="1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E379" s="30"/>
      <c r="AF379" s="30"/>
      <c r="AG379" s="30"/>
      <c r="AH379" s="30"/>
      <c r="AI379" s="30"/>
      <c r="AJ379" s="59"/>
      <c r="AK379" s="30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</row>
    <row r="380" spans="2:85" ht="1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E380" s="30"/>
      <c r="AF380" s="30"/>
      <c r="AG380" s="30"/>
      <c r="AH380" s="30"/>
      <c r="AI380" s="30"/>
      <c r="AJ380" s="59"/>
      <c r="AK380" s="3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</row>
    <row r="381" spans="2:85" ht="1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E381" s="30"/>
      <c r="AF381" s="30"/>
      <c r="AG381" s="30"/>
      <c r="AH381" s="30"/>
      <c r="AI381" s="30"/>
      <c r="AJ381" s="59"/>
      <c r="AK381" s="30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</row>
    <row r="382" spans="2:85" ht="1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E382" s="30"/>
      <c r="AF382" s="30"/>
      <c r="AG382" s="30"/>
      <c r="AH382" s="30"/>
      <c r="AI382" s="30"/>
      <c r="AJ382" s="59"/>
      <c r="AK382" s="30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</row>
    <row r="383" spans="2:85" ht="1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E383" s="9"/>
      <c r="AF383" s="30"/>
      <c r="AG383" s="30"/>
      <c r="AH383" s="30"/>
      <c r="AI383" s="30"/>
      <c r="AJ383" s="59"/>
      <c r="AK383" s="30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</row>
    <row r="384" spans="2:85" ht="45.75" customHeight="1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E384" s="9"/>
      <c r="AF384" s="30"/>
      <c r="AG384" s="30"/>
      <c r="AH384" s="30"/>
      <c r="AI384" s="30"/>
      <c r="AJ384" s="59"/>
      <c r="AK384" s="30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</row>
    <row r="385" spans="2:85" ht="62.25" customHeight="1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E385" s="9"/>
      <c r="AF385" s="9"/>
      <c r="AG385" s="9"/>
      <c r="AH385" s="9"/>
      <c r="AI385" s="9"/>
      <c r="AJ385" s="60"/>
      <c r="AK385" s="30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</row>
    <row r="386" spans="2:85" ht="1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47"/>
      <c r="S386" s="48"/>
      <c r="T386" s="48"/>
      <c r="U386" s="48"/>
      <c r="V386" s="47"/>
      <c r="W386" s="47"/>
      <c r="X386" s="47"/>
      <c r="Y386" s="48"/>
      <c r="Z386" s="48"/>
      <c r="AA386" s="48"/>
      <c r="AE386" s="9"/>
      <c r="AF386" s="9"/>
      <c r="AG386" s="9"/>
      <c r="AH386" s="9"/>
      <c r="AI386" s="9"/>
      <c r="AJ386" s="60"/>
      <c r="AK386" s="30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</row>
    <row r="387" spans="2:85" ht="1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47"/>
      <c r="S387" s="48"/>
      <c r="T387" s="48"/>
      <c r="U387" s="48"/>
      <c r="V387" s="48"/>
      <c r="W387" s="48"/>
      <c r="X387" s="48"/>
      <c r="Y387" s="48"/>
      <c r="Z387" s="48"/>
      <c r="AA387" s="48"/>
      <c r="AE387" s="9"/>
      <c r="AF387" s="9"/>
      <c r="AG387" s="9"/>
      <c r="AH387" s="9"/>
      <c r="AI387" s="9"/>
      <c r="AJ387" s="60"/>
      <c r="AK387" s="30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</row>
    <row r="388" spans="2:85" ht="1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47"/>
      <c r="S388" s="48"/>
      <c r="T388" s="48"/>
      <c r="U388" s="48"/>
      <c r="V388" s="48"/>
      <c r="W388" s="48"/>
      <c r="X388" s="48"/>
      <c r="Y388" s="48"/>
      <c r="Z388" s="48"/>
      <c r="AA388" s="48"/>
      <c r="AE388" s="9"/>
      <c r="AF388" s="9"/>
      <c r="AG388" s="9"/>
      <c r="AH388" s="9"/>
      <c r="AI388" s="9"/>
      <c r="AJ388" s="60"/>
      <c r="AK388" s="9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</row>
    <row r="389" spans="2:85" ht="1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47"/>
      <c r="S389" s="48"/>
      <c r="T389" s="48"/>
      <c r="U389" s="48"/>
      <c r="V389" s="48"/>
      <c r="W389" s="48"/>
      <c r="X389" s="48"/>
      <c r="Y389" s="48"/>
      <c r="Z389" s="48"/>
      <c r="AA389" s="48"/>
      <c r="AE389" s="9"/>
      <c r="AF389" s="9"/>
      <c r="AG389" s="9"/>
      <c r="AH389" s="9"/>
      <c r="AI389" s="9"/>
      <c r="AJ389" s="60"/>
      <c r="AK389" s="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</row>
    <row r="390" spans="2:85" ht="1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47"/>
      <c r="S390" s="48"/>
      <c r="T390" s="48"/>
      <c r="U390" s="48"/>
      <c r="V390" s="48"/>
      <c r="W390" s="48"/>
      <c r="X390" s="48"/>
      <c r="Y390" s="48"/>
      <c r="Z390" s="48"/>
      <c r="AA390" s="48"/>
      <c r="AE390" s="9"/>
      <c r="AF390" s="9"/>
      <c r="AG390" s="9"/>
      <c r="AH390" s="9"/>
      <c r="AI390" s="9"/>
      <c r="AJ390" s="60"/>
      <c r="AK390" s="9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</row>
    <row r="391" spans="2:85" ht="1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47"/>
      <c r="S391" s="48"/>
      <c r="T391" s="48"/>
      <c r="U391" s="48"/>
      <c r="V391" s="48"/>
      <c r="W391" s="48"/>
      <c r="X391" s="48"/>
      <c r="Y391" s="48"/>
      <c r="Z391" s="48"/>
      <c r="AA391" s="48"/>
      <c r="AE391" s="9"/>
      <c r="AF391" s="9"/>
      <c r="AG391" s="9"/>
      <c r="AH391" s="9"/>
      <c r="AI391" s="9"/>
      <c r="AJ391" s="60"/>
      <c r="AK391" s="9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</row>
    <row r="392" spans="2:85" ht="1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47"/>
      <c r="S392" s="48"/>
      <c r="T392" s="48"/>
      <c r="U392" s="48"/>
      <c r="V392" s="48"/>
      <c r="W392" s="48"/>
      <c r="X392" s="48"/>
      <c r="Y392" s="48"/>
      <c r="Z392" s="48"/>
      <c r="AA392" s="48"/>
      <c r="AE392" s="9"/>
      <c r="AF392" s="9"/>
      <c r="AG392" s="9"/>
      <c r="AH392" s="9"/>
      <c r="AI392" s="9"/>
      <c r="AJ392" s="60"/>
      <c r="AK392" s="9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</row>
    <row r="393" spans="2:85" ht="1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47"/>
      <c r="S393" s="48"/>
      <c r="T393" s="48"/>
      <c r="U393" s="48"/>
      <c r="V393" s="48"/>
      <c r="W393" s="48"/>
      <c r="X393" s="48"/>
      <c r="Y393" s="48"/>
      <c r="Z393" s="48"/>
      <c r="AA393" s="48"/>
      <c r="AE393" s="9"/>
      <c r="AF393" s="9"/>
      <c r="AG393" s="9"/>
      <c r="AH393" s="9"/>
      <c r="AI393" s="9"/>
      <c r="AJ393" s="60"/>
      <c r="AK393" s="9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</row>
    <row r="394" spans="2:85" ht="1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47"/>
      <c r="S394" s="48"/>
      <c r="T394" s="48"/>
      <c r="U394" s="48"/>
      <c r="V394" s="48"/>
      <c r="W394" s="48"/>
      <c r="X394" s="48"/>
      <c r="Y394" s="48"/>
      <c r="Z394" s="48"/>
      <c r="AA394" s="48"/>
      <c r="AE394" s="9"/>
      <c r="AF394" s="9"/>
      <c r="AG394" s="9"/>
      <c r="AH394" s="9"/>
      <c r="AI394" s="9"/>
      <c r="AJ394" s="60"/>
      <c r="AK394" s="9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</row>
    <row r="395" spans="2:85" ht="1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47"/>
      <c r="S395" s="48"/>
      <c r="T395" s="48"/>
      <c r="U395" s="48"/>
      <c r="V395" s="48"/>
      <c r="W395" s="48"/>
      <c r="X395" s="48"/>
      <c r="Y395" s="48"/>
      <c r="Z395" s="48"/>
      <c r="AA395" s="48"/>
      <c r="AE395" s="9"/>
      <c r="AF395" s="9"/>
      <c r="AG395" s="9"/>
      <c r="AH395" s="9"/>
      <c r="AI395" s="9"/>
      <c r="AJ395" s="60"/>
      <c r="AK395" s="9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</row>
    <row r="396" spans="2:85" ht="1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47"/>
      <c r="S396" s="48"/>
      <c r="T396" s="48"/>
      <c r="U396" s="48"/>
      <c r="V396" s="48"/>
      <c r="W396" s="48"/>
      <c r="X396" s="48"/>
      <c r="Y396" s="48"/>
      <c r="Z396" s="48"/>
      <c r="AA396" s="48"/>
      <c r="AE396" s="9"/>
      <c r="AF396" s="9"/>
      <c r="AG396" s="9"/>
      <c r="AH396" s="9"/>
      <c r="AI396" s="9"/>
      <c r="AJ396" s="60"/>
      <c r="AK396" s="9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</row>
    <row r="397" spans="2:85" ht="1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47"/>
      <c r="S397" s="48"/>
      <c r="T397" s="48"/>
      <c r="U397" s="48"/>
      <c r="V397" s="48"/>
      <c r="W397" s="48"/>
      <c r="X397" s="48"/>
      <c r="Y397" s="48"/>
      <c r="Z397" s="48"/>
      <c r="AA397" s="48"/>
      <c r="AE397" s="9"/>
      <c r="AF397" s="9"/>
      <c r="AG397" s="9"/>
      <c r="AH397" s="9"/>
      <c r="AI397" s="9"/>
      <c r="AJ397" s="60"/>
      <c r="AK397" s="9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</row>
    <row r="398" spans="2:85" ht="1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47"/>
      <c r="S398" s="48"/>
      <c r="T398" s="48"/>
      <c r="U398" s="48"/>
      <c r="V398" s="48"/>
      <c r="W398" s="48"/>
      <c r="X398" s="48"/>
      <c r="Y398" s="48"/>
      <c r="Z398" s="48"/>
      <c r="AA398" s="48"/>
      <c r="AE398" s="9"/>
      <c r="AF398" s="9"/>
      <c r="AG398" s="9"/>
      <c r="AH398" s="9"/>
      <c r="AI398" s="9"/>
      <c r="AJ398" s="60"/>
      <c r="AK398" s="9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</row>
    <row r="399" spans="2:85" ht="1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47"/>
      <c r="S399" s="48"/>
      <c r="T399" s="48"/>
      <c r="U399" s="48"/>
      <c r="V399" s="48"/>
      <c r="W399" s="48"/>
      <c r="X399" s="48"/>
      <c r="Y399" s="48"/>
      <c r="Z399" s="48"/>
      <c r="AA399" s="48"/>
      <c r="AE399" s="9"/>
      <c r="AF399" s="9"/>
      <c r="AG399" s="9"/>
      <c r="AH399" s="9"/>
      <c r="AI399" s="9"/>
      <c r="AJ399" s="60"/>
      <c r="AK399" s="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</row>
    <row r="400" spans="2:85" ht="1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47"/>
      <c r="S400" s="48"/>
      <c r="T400" s="48"/>
      <c r="U400" s="48"/>
      <c r="V400" s="48"/>
      <c r="W400" s="48"/>
      <c r="X400" s="48"/>
      <c r="Y400" s="48"/>
      <c r="Z400" s="48"/>
      <c r="AA400" s="48"/>
      <c r="AF400" s="9"/>
      <c r="AG400" s="9"/>
      <c r="AH400" s="9"/>
      <c r="AI400" s="9"/>
      <c r="AJ400" s="60"/>
      <c r="AK400" s="9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</row>
    <row r="401" spans="2:85" ht="1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47"/>
      <c r="S401" s="48"/>
      <c r="T401" s="48"/>
      <c r="U401" s="48"/>
      <c r="V401" s="48"/>
      <c r="W401" s="48"/>
      <c r="X401" s="48"/>
      <c r="Y401" s="48"/>
      <c r="Z401" s="48"/>
      <c r="AA401" s="48"/>
      <c r="AF401" s="9"/>
      <c r="AG401" s="9"/>
      <c r="AH401" s="9"/>
      <c r="AI401" s="9"/>
      <c r="AJ401" s="60"/>
      <c r="AK401" s="9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</row>
    <row r="402" spans="2:85" ht="1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47"/>
      <c r="S402" s="48"/>
      <c r="T402" s="48"/>
      <c r="U402" s="48"/>
      <c r="V402" s="48"/>
      <c r="W402" s="48"/>
      <c r="X402" s="48"/>
      <c r="Y402" s="48"/>
      <c r="Z402" s="48"/>
      <c r="AA402" s="48"/>
      <c r="AK402" s="9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</row>
    <row r="403" spans="2:85" ht="1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47"/>
      <c r="V403" s="48"/>
      <c r="W403" s="48"/>
      <c r="X403" s="48"/>
      <c r="AK403" s="9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</row>
    <row r="404" spans="2:85" ht="1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47"/>
      <c r="AK404" s="9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</row>
    <row r="405" spans="2:85" ht="1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47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</row>
    <row r="406" spans="2:85" ht="1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47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</row>
    <row r="407" spans="2:85" ht="1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4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</row>
    <row r="408" spans="2:85" ht="1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47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</row>
    <row r="409" spans="2:85" ht="1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47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</row>
    <row r="410" spans="2:85" ht="1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47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</row>
    <row r="411" spans="2:85" ht="15">
      <c r="B411" s="9"/>
      <c r="C411" s="9"/>
      <c r="D411" s="3"/>
      <c r="E411" s="3"/>
      <c r="F411" s="3"/>
      <c r="G411" s="3"/>
      <c r="H411" s="3"/>
      <c r="I411" s="3"/>
      <c r="J411" s="9"/>
      <c r="K411" s="9"/>
      <c r="L411" s="9"/>
      <c r="M411" s="9"/>
      <c r="N411" s="9"/>
      <c r="O411" s="9"/>
      <c r="P411" s="30"/>
      <c r="Q411" s="30"/>
      <c r="R411" s="47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</row>
    <row r="412" spans="2:85" ht="15">
      <c r="B412" s="9"/>
      <c r="C412" s="9"/>
      <c r="D412" s="3"/>
      <c r="E412" s="3"/>
      <c r="F412" s="3"/>
      <c r="G412" s="3"/>
      <c r="H412" s="3"/>
      <c r="I412" s="3"/>
      <c r="J412" s="9"/>
      <c r="K412" s="9"/>
      <c r="L412" s="9"/>
      <c r="M412" s="9"/>
      <c r="N412" s="9"/>
      <c r="O412" s="9"/>
      <c r="P412" s="9"/>
      <c r="Q412" s="9"/>
      <c r="R412" s="48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</row>
    <row r="413" spans="2:85" ht="15">
      <c r="B413" s="9"/>
      <c r="C413" s="9"/>
      <c r="D413" s="3"/>
      <c r="E413" s="3"/>
      <c r="F413" s="3"/>
      <c r="G413" s="3"/>
      <c r="H413" s="3"/>
      <c r="I413" s="3"/>
      <c r="J413" s="9"/>
      <c r="K413" s="9"/>
      <c r="L413" s="9"/>
      <c r="M413" s="9"/>
      <c r="N413" s="9"/>
      <c r="O413" s="9"/>
      <c r="P413" s="9"/>
      <c r="Q413" s="9"/>
      <c r="R413" s="48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</row>
    <row r="414" spans="2:85" ht="15">
      <c r="B414" s="9"/>
      <c r="C414" s="9"/>
      <c r="D414" s="3"/>
      <c r="E414" s="3"/>
      <c r="F414" s="3"/>
      <c r="G414" s="3"/>
      <c r="H414" s="3"/>
      <c r="I414" s="3"/>
      <c r="J414" s="9"/>
      <c r="K414" s="9"/>
      <c r="L414" s="9"/>
      <c r="M414" s="9"/>
      <c r="N414" s="9"/>
      <c r="O414" s="9"/>
      <c r="P414" s="9"/>
      <c r="Q414" s="9"/>
      <c r="R414" s="48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</row>
    <row r="415" spans="2:85" ht="15">
      <c r="B415" s="9"/>
      <c r="C415" s="9"/>
      <c r="D415" s="3"/>
      <c r="E415" s="3"/>
      <c r="F415" s="3"/>
      <c r="G415" s="3"/>
      <c r="H415" s="3"/>
      <c r="I415" s="3"/>
      <c r="J415" s="9"/>
      <c r="K415" s="9"/>
      <c r="L415" s="9"/>
      <c r="M415" s="9"/>
      <c r="N415" s="9"/>
      <c r="O415" s="9"/>
      <c r="P415" s="9"/>
      <c r="Q415" s="9"/>
      <c r="R415" s="48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</row>
    <row r="416" spans="2:85" ht="15">
      <c r="B416" s="9"/>
      <c r="C416" s="9"/>
      <c r="D416" s="3"/>
      <c r="E416" s="3"/>
      <c r="F416" s="3"/>
      <c r="G416" s="3"/>
      <c r="H416" s="3"/>
      <c r="I416" s="3"/>
      <c r="J416" s="9"/>
      <c r="K416" s="9"/>
      <c r="L416" s="9"/>
      <c r="M416" s="9"/>
      <c r="N416" s="9"/>
      <c r="O416" s="9"/>
      <c r="P416" s="9"/>
      <c r="Q416" s="9"/>
      <c r="R416" s="48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</row>
    <row r="417" spans="2:85" ht="15">
      <c r="B417" s="9"/>
      <c r="C417" s="9"/>
      <c r="D417" s="3"/>
      <c r="E417" s="3"/>
      <c r="F417" s="3"/>
      <c r="G417" s="3"/>
      <c r="H417" s="3"/>
      <c r="I417" s="3"/>
      <c r="J417" s="9"/>
      <c r="K417" s="9"/>
      <c r="L417" s="9"/>
      <c r="M417" s="9"/>
      <c r="N417" s="9"/>
      <c r="O417" s="9"/>
      <c r="P417" s="9"/>
      <c r="Q417" s="9"/>
      <c r="R417" s="48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</row>
    <row r="418" spans="2:85" ht="15">
      <c r="B418" s="9"/>
      <c r="C418" s="9"/>
      <c r="D418" s="3"/>
      <c r="E418" s="3"/>
      <c r="F418" s="3"/>
      <c r="G418" s="3"/>
      <c r="H418" s="3"/>
      <c r="I418" s="3"/>
      <c r="J418" s="9"/>
      <c r="K418" s="9"/>
      <c r="L418" s="9"/>
      <c r="M418" s="9"/>
      <c r="N418" s="9"/>
      <c r="O418" s="9"/>
      <c r="P418" s="9"/>
      <c r="Q418" s="9"/>
      <c r="R418" s="48"/>
      <c r="S418"/>
      <c r="T418"/>
      <c r="U418"/>
      <c r="V418"/>
      <c r="W418"/>
      <c r="X418"/>
      <c r="Y418"/>
      <c r="Z418"/>
      <c r="AA418"/>
      <c r="AJ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</row>
    <row r="419" spans="2:85" ht="15">
      <c r="B419" s="9"/>
      <c r="C419" s="9"/>
      <c r="D419" s="3"/>
      <c r="E419" s="3"/>
      <c r="F419" s="3"/>
      <c r="G419" s="3"/>
      <c r="H419" s="3"/>
      <c r="I419" s="3"/>
      <c r="J419" s="9"/>
      <c r="K419" s="9"/>
      <c r="L419" s="9"/>
      <c r="M419" s="9"/>
      <c r="N419" s="9"/>
      <c r="O419" s="9"/>
      <c r="P419" s="9"/>
      <c r="Q419" s="9"/>
      <c r="R419" s="48"/>
      <c r="S419"/>
      <c r="T419"/>
      <c r="U419"/>
      <c r="V419"/>
      <c r="W419"/>
      <c r="X419"/>
      <c r="Y419"/>
      <c r="Z419"/>
      <c r="AA419"/>
      <c r="AJ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</row>
    <row r="420" spans="2:85" ht="15">
      <c r="B420" s="9"/>
      <c r="C420" s="9"/>
      <c r="D420" s="3"/>
      <c r="E420" s="3"/>
      <c r="F420" s="3"/>
      <c r="G420" s="3"/>
      <c r="H420" s="3"/>
      <c r="I420" s="3"/>
      <c r="J420" s="9"/>
      <c r="K420" s="9"/>
      <c r="L420" s="9"/>
      <c r="M420" s="9"/>
      <c r="N420" s="9"/>
      <c r="O420" s="9"/>
      <c r="P420" s="9"/>
      <c r="Q420" s="9"/>
      <c r="R420" s="48"/>
      <c r="S420"/>
      <c r="T420"/>
      <c r="U420"/>
      <c r="V420"/>
      <c r="W420"/>
      <c r="X420"/>
      <c r="Y420"/>
      <c r="Z420"/>
      <c r="AA420"/>
      <c r="AJ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</row>
    <row r="421" spans="2:85" ht="15">
      <c r="B421" s="9"/>
      <c r="C421" s="9"/>
      <c r="D421" s="3"/>
      <c r="E421" s="3"/>
      <c r="F421" s="3"/>
      <c r="G421" s="3"/>
      <c r="H421" s="3"/>
      <c r="I421" s="3"/>
      <c r="J421" s="9"/>
      <c r="K421" s="9"/>
      <c r="L421" s="9"/>
      <c r="M421" s="9"/>
      <c r="N421" s="9"/>
      <c r="O421" s="9"/>
      <c r="P421" s="9"/>
      <c r="Q421" s="9"/>
      <c r="R421" s="48"/>
      <c r="S421"/>
      <c r="T421"/>
      <c r="U421"/>
      <c r="V421"/>
      <c r="W421"/>
      <c r="X421"/>
      <c r="Y421"/>
      <c r="Z421"/>
      <c r="AA421"/>
      <c r="AJ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</row>
    <row r="422" spans="2:85" ht="15">
      <c r="B422" s="9"/>
      <c r="C422" s="9"/>
      <c r="D422" s="3"/>
      <c r="E422" s="3"/>
      <c r="F422" s="3"/>
      <c r="G422" s="3"/>
      <c r="H422" s="3"/>
      <c r="I422" s="3"/>
      <c r="J422" s="9"/>
      <c r="K422" s="9"/>
      <c r="L422" s="9"/>
      <c r="M422" s="9"/>
      <c r="N422" s="9"/>
      <c r="O422" s="9"/>
      <c r="P422" s="9"/>
      <c r="Q422" s="9"/>
      <c r="R422" s="48"/>
      <c r="S422"/>
      <c r="T422"/>
      <c r="U422"/>
      <c r="V422"/>
      <c r="W422"/>
      <c r="X422"/>
      <c r="Y422"/>
      <c r="Z422"/>
      <c r="AA422"/>
      <c r="AJ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</row>
    <row r="423" spans="2:85" ht="15">
      <c r="B423" s="9"/>
      <c r="C423" s="9"/>
      <c r="D423" s="3"/>
      <c r="E423" s="3"/>
      <c r="F423" s="3"/>
      <c r="G423" s="3"/>
      <c r="H423" s="3"/>
      <c r="I423" s="3"/>
      <c r="J423" s="9"/>
      <c r="K423" s="9"/>
      <c r="L423" s="9"/>
      <c r="M423" s="9"/>
      <c r="N423" s="9"/>
      <c r="O423" s="9"/>
      <c r="P423" s="9"/>
      <c r="Q423" s="9"/>
      <c r="R423" s="48"/>
      <c r="S423"/>
      <c r="T423"/>
      <c r="U423"/>
      <c r="V423"/>
      <c r="W423"/>
      <c r="X423"/>
      <c r="Y423"/>
      <c r="Z423"/>
      <c r="AA423"/>
      <c r="AJ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</row>
    <row r="424" spans="2:85" ht="15">
      <c r="B424" s="9"/>
      <c r="C424" s="9"/>
      <c r="D424" s="3"/>
      <c r="E424" s="3"/>
      <c r="F424" s="3"/>
      <c r="G424" s="3"/>
      <c r="H424" s="3"/>
      <c r="I424" s="3"/>
      <c r="J424" s="9"/>
      <c r="K424" s="9"/>
      <c r="L424" s="9"/>
      <c r="M424" s="9"/>
      <c r="N424" s="9"/>
      <c r="O424" s="9"/>
      <c r="P424" s="9"/>
      <c r="Q424" s="9"/>
      <c r="R424" s="48"/>
      <c r="S424"/>
      <c r="T424"/>
      <c r="U424"/>
      <c r="V424"/>
      <c r="W424"/>
      <c r="X424"/>
      <c r="Y424"/>
      <c r="Z424"/>
      <c r="AA424"/>
      <c r="AJ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</row>
    <row r="425" spans="2:85" ht="15">
      <c r="B425" s="9"/>
      <c r="C425" s="9"/>
      <c r="D425" s="3"/>
      <c r="E425" s="3"/>
      <c r="F425" s="3"/>
      <c r="G425" s="3"/>
      <c r="H425" s="3"/>
      <c r="I425" s="3"/>
      <c r="J425" s="9"/>
      <c r="K425" s="9"/>
      <c r="L425" s="9"/>
      <c r="M425" s="9"/>
      <c r="N425" s="9"/>
      <c r="O425" s="9"/>
      <c r="P425" s="9"/>
      <c r="Q425" s="9"/>
      <c r="R425" s="48"/>
      <c r="S425"/>
      <c r="T425"/>
      <c r="U425"/>
      <c r="V425"/>
      <c r="W425"/>
      <c r="X425"/>
      <c r="Y425"/>
      <c r="Z425"/>
      <c r="AA425"/>
      <c r="AJ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</row>
    <row r="426" spans="2:85" ht="15">
      <c r="B426" s="9"/>
      <c r="C426" s="9"/>
      <c r="D426" s="3"/>
      <c r="E426" s="3"/>
      <c r="F426" s="3"/>
      <c r="G426" s="3"/>
      <c r="H426" s="3"/>
      <c r="I426" s="3"/>
      <c r="J426" s="9"/>
      <c r="K426" s="9"/>
      <c r="L426" s="9"/>
      <c r="M426" s="9"/>
      <c r="N426" s="9"/>
      <c r="O426" s="9"/>
      <c r="P426" s="9"/>
      <c r="Q426" s="9"/>
      <c r="R426" s="48"/>
      <c r="S426"/>
      <c r="T426"/>
      <c r="U426"/>
      <c r="V426"/>
      <c r="W426"/>
      <c r="X426"/>
      <c r="Y426"/>
      <c r="Z426"/>
      <c r="AA426"/>
      <c r="AJ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</row>
    <row r="427" spans="2:85" ht="15">
      <c r="B427" s="9"/>
      <c r="C427" s="9"/>
      <c r="D427" s="3"/>
      <c r="E427" s="3"/>
      <c r="F427" s="3"/>
      <c r="G427" s="3"/>
      <c r="H427" s="3"/>
      <c r="I427" s="3"/>
      <c r="J427" s="9"/>
      <c r="K427" s="9"/>
      <c r="L427" s="9"/>
      <c r="M427" s="9"/>
      <c r="N427" s="9"/>
      <c r="O427" s="9"/>
      <c r="P427" s="9"/>
      <c r="Q427" s="9"/>
      <c r="R427" s="48"/>
      <c r="S427"/>
      <c r="T427"/>
      <c r="U427"/>
      <c r="V427"/>
      <c r="W427"/>
      <c r="X427"/>
      <c r="Y427"/>
      <c r="Z427"/>
      <c r="AA427"/>
      <c r="AJ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</row>
    <row r="428" spans="4:85" ht="15">
      <c r="D428" s="1"/>
      <c r="E428" s="1"/>
      <c r="F428" s="1"/>
      <c r="G428" s="1"/>
      <c r="H428" s="1"/>
      <c r="I428" s="1"/>
      <c r="P428" s="9"/>
      <c r="Q428" s="9"/>
      <c r="R428" s="48"/>
      <c r="S428"/>
      <c r="T428"/>
      <c r="U428"/>
      <c r="V428"/>
      <c r="W428"/>
      <c r="X428"/>
      <c r="Y428"/>
      <c r="Z428"/>
      <c r="AA428"/>
      <c r="AJ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</row>
    <row r="429" spans="4:85" ht="15">
      <c r="D429" s="1"/>
      <c r="E429" s="1"/>
      <c r="F429" s="1"/>
      <c r="G429" s="1"/>
      <c r="H429" s="1"/>
      <c r="I429" s="1"/>
      <c r="S429"/>
      <c r="T429"/>
      <c r="U429"/>
      <c r="V429"/>
      <c r="W429"/>
      <c r="X429"/>
      <c r="Y429"/>
      <c r="Z429"/>
      <c r="AA429"/>
      <c r="AJ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</row>
    <row r="430" spans="4:85" ht="15">
      <c r="D430" s="1"/>
      <c r="E430" s="1"/>
      <c r="F430" s="1"/>
      <c r="G430" s="1"/>
      <c r="H430" s="1"/>
      <c r="I430" s="1"/>
      <c r="S430"/>
      <c r="T430"/>
      <c r="U430"/>
      <c r="V430"/>
      <c r="W430"/>
      <c r="X430"/>
      <c r="Y430"/>
      <c r="Z430"/>
      <c r="AA430"/>
      <c r="AJ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</row>
    <row r="431" spans="4:85" ht="15">
      <c r="D431" s="1"/>
      <c r="E431" s="1"/>
      <c r="F431" s="1"/>
      <c r="G431" s="1"/>
      <c r="H431" s="1"/>
      <c r="I431" s="1"/>
      <c r="S431"/>
      <c r="T431"/>
      <c r="U431"/>
      <c r="V431"/>
      <c r="W431"/>
      <c r="X431"/>
      <c r="Y431"/>
      <c r="Z431"/>
      <c r="AA431"/>
      <c r="AJ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</row>
    <row r="432" spans="4:85" ht="15">
      <c r="D432" s="1"/>
      <c r="E432" s="1"/>
      <c r="F432" s="1"/>
      <c r="G432" s="1"/>
      <c r="H432" s="1"/>
      <c r="I432" s="1"/>
      <c r="S432"/>
      <c r="T432"/>
      <c r="U432"/>
      <c r="V432"/>
      <c r="W432"/>
      <c r="X432"/>
      <c r="Y432"/>
      <c r="Z432"/>
      <c r="AA432"/>
      <c r="AJ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</row>
    <row r="433" spans="4:85" ht="15">
      <c r="D433" s="1"/>
      <c r="E433" s="1"/>
      <c r="F433" s="1"/>
      <c r="G433" s="1"/>
      <c r="H433" s="1"/>
      <c r="I433" s="1"/>
      <c r="S433"/>
      <c r="T433"/>
      <c r="U433"/>
      <c r="V433"/>
      <c r="W433"/>
      <c r="X433"/>
      <c r="Y433"/>
      <c r="Z433"/>
      <c r="AA433"/>
      <c r="AJ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</row>
    <row r="434" spans="4:85" ht="15">
      <c r="D434" s="1"/>
      <c r="E434" s="1"/>
      <c r="F434" s="1"/>
      <c r="G434" s="1"/>
      <c r="H434" s="1"/>
      <c r="I434" s="1"/>
      <c r="R434"/>
      <c r="S434"/>
      <c r="T434"/>
      <c r="U434"/>
      <c r="V434"/>
      <c r="W434"/>
      <c r="X434"/>
      <c r="Y434"/>
      <c r="Z434"/>
      <c r="AA434"/>
      <c r="AJ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</row>
    <row r="435" spans="4:85" ht="15">
      <c r="D435" s="1"/>
      <c r="E435" s="1"/>
      <c r="F435" s="1"/>
      <c r="G435" s="1"/>
      <c r="H435" s="1"/>
      <c r="I435" s="1"/>
      <c r="R435"/>
      <c r="S435"/>
      <c r="T435"/>
      <c r="U435"/>
      <c r="V435"/>
      <c r="W435"/>
      <c r="X435"/>
      <c r="Y435"/>
      <c r="Z435"/>
      <c r="AA435"/>
      <c r="AJ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</row>
    <row r="436" spans="4:85" ht="15">
      <c r="D436" s="1"/>
      <c r="E436" s="1"/>
      <c r="F436" s="1"/>
      <c r="G436" s="1"/>
      <c r="H436" s="1"/>
      <c r="I436" s="1"/>
      <c r="R436"/>
      <c r="S436"/>
      <c r="T436"/>
      <c r="U436"/>
      <c r="V436"/>
      <c r="W436"/>
      <c r="X436"/>
      <c r="Y436"/>
      <c r="Z436"/>
      <c r="AA436"/>
      <c r="AJ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</row>
    <row r="437" spans="4:85" ht="15">
      <c r="D437" s="1"/>
      <c r="E437" s="1"/>
      <c r="F437" s="1"/>
      <c r="G437" s="1"/>
      <c r="H437" s="1"/>
      <c r="I437" s="1"/>
      <c r="R437"/>
      <c r="S437"/>
      <c r="T437"/>
      <c r="U437"/>
      <c r="V437"/>
      <c r="W437"/>
      <c r="X437"/>
      <c r="Y437"/>
      <c r="Z437"/>
      <c r="AA437"/>
      <c r="AJ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</row>
    <row r="438" spans="4:85" ht="15">
      <c r="D438" s="1"/>
      <c r="E438" s="1"/>
      <c r="F438" s="1"/>
      <c r="G438" s="1"/>
      <c r="H438" s="1"/>
      <c r="I438" s="1"/>
      <c r="R438"/>
      <c r="S438"/>
      <c r="T438"/>
      <c r="U438"/>
      <c r="V438"/>
      <c r="W438"/>
      <c r="X438"/>
      <c r="Y438"/>
      <c r="Z438"/>
      <c r="AA438"/>
      <c r="AJ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</row>
    <row r="439" spans="4:85" ht="15">
      <c r="D439" s="1"/>
      <c r="E439" s="1"/>
      <c r="F439" s="1"/>
      <c r="G439" s="1"/>
      <c r="H439" s="1"/>
      <c r="I439" s="1"/>
      <c r="R439"/>
      <c r="S439"/>
      <c r="T439"/>
      <c r="U439"/>
      <c r="V439"/>
      <c r="W439"/>
      <c r="X439"/>
      <c r="Y439"/>
      <c r="Z439"/>
      <c r="AA439"/>
      <c r="AJ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</row>
    <row r="440" spans="4:85" ht="15">
      <c r="D440" s="1"/>
      <c r="E440" s="1"/>
      <c r="F440" s="1"/>
      <c r="G440" s="1"/>
      <c r="H440" s="1"/>
      <c r="I440" s="1"/>
      <c r="R440"/>
      <c r="S440"/>
      <c r="T440"/>
      <c r="U440"/>
      <c r="V440"/>
      <c r="W440"/>
      <c r="X440"/>
      <c r="Y440"/>
      <c r="Z440"/>
      <c r="AA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</row>
    <row r="441" spans="4:85" ht="15">
      <c r="D441" s="1"/>
      <c r="E441" s="1"/>
      <c r="F441" s="1"/>
      <c r="G441" s="1"/>
      <c r="H441" s="1"/>
      <c r="I441" s="1"/>
      <c r="R441"/>
      <c r="S441"/>
      <c r="T441"/>
      <c r="U441"/>
      <c r="V441"/>
      <c r="W441"/>
      <c r="X441"/>
      <c r="Y441"/>
      <c r="Z441"/>
      <c r="AA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</row>
    <row r="442" spans="4:85" ht="15">
      <c r="D442" s="1"/>
      <c r="E442" s="1"/>
      <c r="F442" s="1"/>
      <c r="G442" s="1"/>
      <c r="H442" s="1"/>
      <c r="I442" s="1"/>
      <c r="R442"/>
      <c r="S442"/>
      <c r="T442"/>
      <c r="U442"/>
      <c r="V442"/>
      <c r="W442"/>
      <c r="X442"/>
      <c r="Y442"/>
      <c r="Z442"/>
      <c r="AA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</row>
    <row r="443" spans="4:85" ht="15">
      <c r="D443" s="1"/>
      <c r="E443" s="1"/>
      <c r="F443" s="1"/>
      <c r="G443" s="1"/>
      <c r="H443" s="1"/>
      <c r="I443" s="1"/>
      <c r="R443"/>
      <c r="S443"/>
      <c r="T443"/>
      <c r="U443"/>
      <c r="V443"/>
      <c r="W443"/>
      <c r="X443"/>
      <c r="Y443"/>
      <c r="Z443"/>
      <c r="AA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</row>
    <row r="444" spans="4:85" ht="15">
      <c r="D444" s="1"/>
      <c r="E444" s="1"/>
      <c r="F444" s="1"/>
      <c r="G444" s="1"/>
      <c r="H444" s="1"/>
      <c r="I444" s="1"/>
      <c r="R444"/>
      <c r="S444"/>
      <c r="T444"/>
      <c r="U444"/>
      <c r="V444"/>
      <c r="W444"/>
      <c r="X444"/>
      <c r="Y444"/>
      <c r="Z444"/>
      <c r="AA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</row>
    <row r="445" spans="4:85" ht="15">
      <c r="D445" s="1"/>
      <c r="E445" s="1"/>
      <c r="F445" s="1"/>
      <c r="G445" s="1"/>
      <c r="H445" s="1"/>
      <c r="I445" s="1"/>
      <c r="R445"/>
      <c r="S445"/>
      <c r="T445"/>
      <c r="U445"/>
      <c r="V445"/>
      <c r="W445"/>
      <c r="X445"/>
      <c r="Y445"/>
      <c r="Z445"/>
      <c r="AA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</row>
    <row r="446" spans="4:85" ht="15">
      <c r="D446" s="1"/>
      <c r="E446" s="1"/>
      <c r="F446" s="1"/>
      <c r="G446" s="1"/>
      <c r="H446" s="1"/>
      <c r="I446" s="1"/>
      <c r="R446"/>
      <c r="S446"/>
      <c r="T446"/>
      <c r="U446"/>
      <c r="V446"/>
      <c r="W446"/>
      <c r="X446"/>
      <c r="Y446"/>
      <c r="Z446"/>
      <c r="AA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</row>
    <row r="447" spans="4:85" ht="15">
      <c r="D447" s="1"/>
      <c r="E447" s="1"/>
      <c r="F447" s="1"/>
      <c r="G447" s="1"/>
      <c r="H447" s="1"/>
      <c r="I447" s="1"/>
      <c r="R447"/>
      <c r="S447"/>
      <c r="T447"/>
      <c r="U447"/>
      <c r="V447"/>
      <c r="W447"/>
      <c r="X447"/>
      <c r="Y447"/>
      <c r="Z447"/>
      <c r="AA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</row>
    <row r="448" spans="4:85" ht="15">
      <c r="D448" s="1"/>
      <c r="E448" s="1"/>
      <c r="F448" s="1"/>
      <c r="G448" s="1"/>
      <c r="H448" s="1"/>
      <c r="I448" s="1"/>
      <c r="R448"/>
      <c r="S448"/>
      <c r="T448"/>
      <c r="U448"/>
      <c r="V448"/>
      <c r="W448"/>
      <c r="X448"/>
      <c r="Y448"/>
      <c r="Z448"/>
      <c r="AA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</row>
    <row r="449" spans="4:85" ht="15">
      <c r="D449" s="1"/>
      <c r="E449" s="1"/>
      <c r="F449" s="1"/>
      <c r="G449" s="1"/>
      <c r="H449" s="1"/>
      <c r="I449" s="1"/>
      <c r="R449"/>
      <c r="S449"/>
      <c r="T449"/>
      <c r="U449"/>
      <c r="V449"/>
      <c r="W449"/>
      <c r="X449"/>
      <c r="Y449"/>
      <c r="Z449"/>
      <c r="AA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</row>
    <row r="450" spans="4:85" ht="15">
      <c r="D450" s="1"/>
      <c r="E450" s="1"/>
      <c r="F450" s="1"/>
      <c r="G450" s="1"/>
      <c r="H450" s="1"/>
      <c r="I450" s="1"/>
      <c r="R450"/>
      <c r="S450"/>
      <c r="T450"/>
      <c r="U450"/>
      <c r="V450"/>
      <c r="W450"/>
      <c r="X450"/>
      <c r="Y450"/>
      <c r="Z450"/>
      <c r="AA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</row>
    <row r="451" spans="4:85" ht="15">
      <c r="D451" s="1"/>
      <c r="E451" s="1"/>
      <c r="F451" s="1"/>
      <c r="G451" s="1"/>
      <c r="H451" s="1"/>
      <c r="I451" s="1"/>
      <c r="R451"/>
      <c r="S451"/>
      <c r="T451"/>
      <c r="U451"/>
      <c r="V451"/>
      <c r="W451"/>
      <c r="X451"/>
      <c r="Y451"/>
      <c r="Z451"/>
      <c r="AA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</row>
    <row r="452" spans="4:85" ht="15">
      <c r="D452" s="1"/>
      <c r="E452" s="1"/>
      <c r="F452" s="1"/>
      <c r="G452" s="1"/>
      <c r="H452" s="1"/>
      <c r="I452" s="1"/>
      <c r="R452"/>
      <c r="S452"/>
      <c r="T452"/>
      <c r="U452"/>
      <c r="V452"/>
      <c r="W452"/>
      <c r="X452"/>
      <c r="Y452"/>
      <c r="Z452"/>
      <c r="AA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</row>
    <row r="453" spans="4:85" ht="15">
      <c r="D453" s="1"/>
      <c r="E453" s="1"/>
      <c r="F453" s="1"/>
      <c r="G453" s="1"/>
      <c r="H453" s="1"/>
      <c r="I453" s="1"/>
      <c r="R453"/>
      <c r="S453"/>
      <c r="T453"/>
      <c r="U453"/>
      <c r="V453"/>
      <c r="W453"/>
      <c r="X453"/>
      <c r="Y453"/>
      <c r="Z453"/>
      <c r="AA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</row>
    <row r="454" spans="4:85" ht="15">
      <c r="D454" s="1"/>
      <c r="E454" s="1"/>
      <c r="F454" s="1"/>
      <c r="G454" s="1"/>
      <c r="H454" s="1"/>
      <c r="I454" s="1"/>
      <c r="R454"/>
      <c r="S454"/>
      <c r="T454"/>
      <c r="U454"/>
      <c r="V454"/>
      <c r="W454"/>
      <c r="X454"/>
      <c r="Y454"/>
      <c r="Z454"/>
      <c r="AA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</row>
    <row r="455" spans="4:85" ht="15">
      <c r="D455" s="1"/>
      <c r="E455" s="1"/>
      <c r="F455" s="1"/>
      <c r="G455" s="1"/>
      <c r="H455" s="1"/>
      <c r="I455" s="1"/>
      <c r="R455"/>
      <c r="S455"/>
      <c r="T455"/>
      <c r="U455"/>
      <c r="V455"/>
      <c r="W455"/>
      <c r="X455"/>
      <c r="Y455"/>
      <c r="Z455"/>
      <c r="AA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</row>
    <row r="456" spans="4:85" ht="15">
      <c r="D456" s="1"/>
      <c r="E456" s="1"/>
      <c r="F456" s="1"/>
      <c r="G456" s="1"/>
      <c r="H456" s="1"/>
      <c r="I456" s="1"/>
      <c r="R456"/>
      <c r="S456"/>
      <c r="T456"/>
      <c r="U456"/>
      <c r="V456"/>
      <c r="W456"/>
      <c r="X456"/>
      <c r="Y456"/>
      <c r="Z456"/>
      <c r="AA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</row>
    <row r="457" spans="4:85" ht="15">
      <c r="D457" s="1"/>
      <c r="E457" s="1"/>
      <c r="F457" s="1"/>
      <c r="G457" s="1"/>
      <c r="H457" s="1"/>
      <c r="I457" s="1"/>
      <c r="R457"/>
      <c r="S457"/>
      <c r="T457"/>
      <c r="U457"/>
      <c r="V457"/>
      <c r="W457"/>
      <c r="X457"/>
      <c r="Y457"/>
      <c r="Z457"/>
      <c r="AA457"/>
      <c r="AJ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</row>
    <row r="458" spans="4:85" ht="15">
      <c r="D458" s="1"/>
      <c r="E458" s="1"/>
      <c r="F458" s="1"/>
      <c r="G458" s="1"/>
      <c r="H458" s="1"/>
      <c r="I458" s="1"/>
      <c r="R458"/>
      <c r="S458"/>
      <c r="T458"/>
      <c r="U458"/>
      <c r="V458"/>
      <c r="W458"/>
      <c r="X458"/>
      <c r="Y458"/>
      <c r="Z458"/>
      <c r="AA458"/>
      <c r="AJ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</row>
    <row r="459" spans="4:85" ht="15">
      <c r="D459" s="1"/>
      <c r="E459" s="1"/>
      <c r="F459" s="1"/>
      <c r="G459" s="1"/>
      <c r="H459" s="1"/>
      <c r="I459" s="1"/>
      <c r="R459"/>
      <c r="S459"/>
      <c r="T459"/>
      <c r="U459"/>
      <c r="V459"/>
      <c r="W459"/>
      <c r="X459"/>
      <c r="Y459"/>
      <c r="Z459"/>
      <c r="AA459"/>
      <c r="AJ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</row>
    <row r="460" spans="4:85" ht="15">
      <c r="D460" s="1"/>
      <c r="E460" s="1"/>
      <c r="F460" s="1"/>
      <c r="G460" s="1"/>
      <c r="H460" s="1"/>
      <c r="I460" s="1"/>
      <c r="R460"/>
      <c r="S460"/>
      <c r="T460"/>
      <c r="U460"/>
      <c r="V460"/>
      <c r="W460"/>
      <c r="X460"/>
      <c r="Y460"/>
      <c r="Z460"/>
      <c r="AA460"/>
      <c r="AJ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</row>
    <row r="461" spans="4:85" ht="15">
      <c r="D461" s="1"/>
      <c r="E461" s="1"/>
      <c r="F461" s="1"/>
      <c r="G461" s="1"/>
      <c r="H461" s="1"/>
      <c r="I461" s="1"/>
      <c r="R461"/>
      <c r="S461"/>
      <c r="T461"/>
      <c r="U461"/>
      <c r="V461"/>
      <c r="W461"/>
      <c r="X461"/>
      <c r="Y461"/>
      <c r="Z461"/>
      <c r="AA461"/>
      <c r="AJ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</row>
    <row r="462" spans="4:85" ht="15">
      <c r="D462" s="1"/>
      <c r="E462" s="1"/>
      <c r="F462" s="1"/>
      <c r="G462" s="1"/>
      <c r="H462" s="1"/>
      <c r="I462" s="1"/>
      <c r="R462"/>
      <c r="S462"/>
      <c r="T462"/>
      <c r="U462"/>
      <c r="V462"/>
      <c r="W462"/>
      <c r="X462"/>
      <c r="Y462"/>
      <c r="Z462"/>
      <c r="AA462"/>
      <c r="AJ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</row>
    <row r="463" spans="4:85" ht="15">
      <c r="D463" s="1"/>
      <c r="E463" s="1"/>
      <c r="F463" s="1"/>
      <c r="G463" s="1"/>
      <c r="H463" s="1"/>
      <c r="I463" s="1"/>
      <c r="R463"/>
      <c r="S463"/>
      <c r="T463"/>
      <c r="U463"/>
      <c r="V463"/>
      <c r="W463"/>
      <c r="X463"/>
      <c r="Y463"/>
      <c r="Z463"/>
      <c r="AA463"/>
      <c r="AJ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</row>
    <row r="464" spans="4:85" ht="15">
      <c r="D464" s="1"/>
      <c r="E464" s="1"/>
      <c r="F464" s="1"/>
      <c r="G464" s="1"/>
      <c r="H464" s="1"/>
      <c r="I464" s="1"/>
      <c r="R464"/>
      <c r="S464"/>
      <c r="T464"/>
      <c r="U464"/>
      <c r="V464"/>
      <c r="W464"/>
      <c r="X464"/>
      <c r="Y464"/>
      <c r="Z464"/>
      <c r="AA464"/>
      <c r="AJ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</row>
    <row r="465" spans="4:85" ht="15">
      <c r="D465" s="1"/>
      <c r="E465" s="1"/>
      <c r="F465" s="1"/>
      <c r="G465" s="1"/>
      <c r="H465" s="1"/>
      <c r="I465" s="1"/>
      <c r="R465"/>
      <c r="S465"/>
      <c r="T465"/>
      <c r="U465"/>
      <c r="V465"/>
      <c r="W465"/>
      <c r="X465"/>
      <c r="Y465"/>
      <c r="Z465"/>
      <c r="AA465"/>
      <c r="AJ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</row>
    <row r="466" spans="4:85" ht="15">
      <c r="D466" s="1"/>
      <c r="E466" s="1"/>
      <c r="F466" s="1"/>
      <c r="G466" s="1"/>
      <c r="H466" s="1"/>
      <c r="I466" s="1"/>
      <c r="R466"/>
      <c r="S466"/>
      <c r="T466"/>
      <c r="U466"/>
      <c r="V466"/>
      <c r="W466"/>
      <c r="X466"/>
      <c r="Y466"/>
      <c r="Z466"/>
      <c r="AA466"/>
      <c r="AJ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</row>
    <row r="467" spans="4:85" ht="15">
      <c r="D467" s="1"/>
      <c r="E467" s="1"/>
      <c r="F467" s="1"/>
      <c r="G467" s="1"/>
      <c r="H467" s="1"/>
      <c r="I467" s="1"/>
      <c r="R467"/>
      <c r="S467"/>
      <c r="T467"/>
      <c r="U467"/>
      <c r="V467"/>
      <c r="W467"/>
      <c r="X467"/>
      <c r="Y467"/>
      <c r="Z467"/>
      <c r="AA467"/>
      <c r="AJ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</row>
    <row r="468" spans="4:85" ht="15">
      <c r="D468" s="1"/>
      <c r="E468" s="1"/>
      <c r="F468" s="1"/>
      <c r="G468" s="1"/>
      <c r="H468" s="1"/>
      <c r="I468" s="1"/>
      <c r="R468"/>
      <c r="S468"/>
      <c r="T468"/>
      <c r="U468"/>
      <c r="V468"/>
      <c r="W468"/>
      <c r="X468"/>
      <c r="Y468"/>
      <c r="Z468"/>
      <c r="AA468"/>
      <c r="AJ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</row>
    <row r="469" spans="4:85" ht="15">
      <c r="D469" s="1"/>
      <c r="E469" s="1"/>
      <c r="F469" s="1"/>
      <c r="G469" s="1"/>
      <c r="H469" s="1"/>
      <c r="I469" s="1"/>
      <c r="R469"/>
      <c r="S469"/>
      <c r="T469"/>
      <c r="U469"/>
      <c r="V469"/>
      <c r="W469"/>
      <c r="X469"/>
      <c r="Y469"/>
      <c r="Z469"/>
      <c r="AA469"/>
      <c r="AJ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</row>
    <row r="470" spans="4:85" ht="15">
      <c r="D470" s="1"/>
      <c r="E470" s="1"/>
      <c r="F470" s="1"/>
      <c r="G470" s="1"/>
      <c r="H470" s="1"/>
      <c r="I470" s="1"/>
      <c r="R470"/>
      <c r="S470"/>
      <c r="T470"/>
      <c r="U470"/>
      <c r="V470"/>
      <c r="W470"/>
      <c r="X470"/>
      <c r="Y470"/>
      <c r="Z470"/>
      <c r="AA470"/>
      <c r="AJ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</row>
    <row r="471" spans="4:85" ht="15">
      <c r="D471" s="1"/>
      <c r="E471" s="1"/>
      <c r="F471" s="1"/>
      <c r="G471" s="1"/>
      <c r="H471" s="1"/>
      <c r="I471" s="1"/>
      <c r="R471"/>
      <c r="S471"/>
      <c r="T471"/>
      <c r="U471"/>
      <c r="V471"/>
      <c r="W471"/>
      <c r="X471"/>
      <c r="Y471"/>
      <c r="Z471"/>
      <c r="AA471"/>
      <c r="AJ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</row>
    <row r="472" spans="4:85" ht="15">
      <c r="D472" s="1"/>
      <c r="E472" s="1"/>
      <c r="F472" s="1"/>
      <c r="G472" s="1"/>
      <c r="H472" s="1"/>
      <c r="I472" s="1"/>
      <c r="R472"/>
      <c r="S472"/>
      <c r="T472"/>
      <c r="U472"/>
      <c r="V472"/>
      <c r="W472"/>
      <c r="X472"/>
      <c r="Y472"/>
      <c r="Z472"/>
      <c r="AA472"/>
      <c r="AJ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</row>
    <row r="473" spans="4:85" ht="15">
      <c r="D473" s="1"/>
      <c r="E473" s="1"/>
      <c r="F473" s="1"/>
      <c r="G473" s="1"/>
      <c r="H473" s="1"/>
      <c r="I473" s="1"/>
      <c r="R473"/>
      <c r="S473"/>
      <c r="T473"/>
      <c r="U473"/>
      <c r="V473"/>
      <c r="W473"/>
      <c r="X473"/>
      <c r="Y473"/>
      <c r="Z473"/>
      <c r="AA473"/>
      <c r="AJ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</row>
    <row r="474" spans="4:85" ht="15">
      <c r="D474" s="1"/>
      <c r="E474" s="1"/>
      <c r="F474" s="1"/>
      <c r="G474" s="1"/>
      <c r="H474" s="1"/>
      <c r="I474" s="1"/>
      <c r="R474"/>
      <c r="S474"/>
      <c r="T474"/>
      <c r="U474"/>
      <c r="V474"/>
      <c r="W474"/>
      <c r="X474"/>
      <c r="Y474"/>
      <c r="Z474"/>
      <c r="AA474"/>
      <c r="AJ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</row>
    <row r="475" spans="4:85" ht="15">
      <c r="D475" s="1"/>
      <c r="E475" s="1"/>
      <c r="F475" s="1"/>
      <c r="G475" s="1"/>
      <c r="H475" s="1"/>
      <c r="I475" s="1"/>
      <c r="R475"/>
      <c r="S475"/>
      <c r="T475"/>
      <c r="U475"/>
      <c r="V475"/>
      <c r="W475"/>
      <c r="X475"/>
      <c r="Y475"/>
      <c r="Z475"/>
      <c r="AA475"/>
      <c r="AJ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</row>
    <row r="476" spans="4:85" ht="15">
      <c r="D476" s="1"/>
      <c r="E476" s="1"/>
      <c r="F476" s="1"/>
      <c r="G476" s="1"/>
      <c r="H476" s="1"/>
      <c r="I476" s="1"/>
      <c r="R476"/>
      <c r="S476"/>
      <c r="T476"/>
      <c r="U476"/>
      <c r="V476"/>
      <c r="W476"/>
      <c r="X476"/>
      <c r="Y476"/>
      <c r="Z476"/>
      <c r="AA476"/>
      <c r="AJ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</row>
    <row r="477" spans="4:85" ht="15">
      <c r="D477" s="1"/>
      <c r="E477" s="1"/>
      <c r="F477" s="1"/>
      <c r="G477" s="1"/>
      <c r="H477" s="1"/>
      <c r="I477" s="1"/>
      <c r="R477"/>
      <c r="S477"/>
      <c r="T477"/>
      <c r="U477"/>
      <c r="V477"/>
      <c r="W477"/>
      <c r="X477"/>
      <c r="Y477"/>
      <c r="Z477"/>
      <c r="AA477"/>
      <c r="AJ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</row>
    <row r="478" spans="4:85" ht="15">
      <c r="D478" s="1"/>
      <c r="E478" s="1"/>
      <c r="F478" s="1"/>
      <c r="G478" s="1"/>
      <c r="H478" s="1"/>
      <c r="I478" s="1"/>
      <c r="R478"/>
      <c r="S478"/>
      <c r="T478"/>
      <c r="U478"/>
      <c r="V478"/>
      <c r="W478"/>
      <c r="X478"/>
      <c r="Y478"/>
      <c r="Z478"/>
      <c r="AA478"/>
      <c r="AJ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</row>
    <row r="479" spans="4:85" ht="15">
      <c r="D479" s="1"/>
      <c r="E479" s="1"/>
      <c r="F479" s="1"/>
      <c r="G479" s="1"/>
      <c r="H479" s="1"/>
      <c r="I479" s="1"/>
      <c r="R479"/>
      <c r="S479"/>
      <c r="T479"/>
      <c r="U479"/>
      <c r="V479"/>
      <c r="W479"/>
      <c r="X479"/>
      <c r="Y479"/>
      <c r="Z479"/>
      <c r="AA479"/>
      <c r="AJ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</row>
    <row r="480" spans="4:85" ht="15">
      <c r="D480" s="1"/>
      <c r="E480" s="1"/>
      <c r="F480" s="1"/>
      <c r="G480" s="1"/>
      <c r="H480" s="1"/>
      <c r="I480" s="1"/>
      <c r="R480"/>
      <c r="S480"/>
      <c r="T480"/>
      <c r="U480"/>
      <c r="V480"/>
      <c r="W480"/>
      <c r="X480"/>
      <c r="Y480"/>
      <c r="Z480"/>
      <c r="AA480"/>
      <c r="AJ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</row>
    <row r="481" spans="4:85" ht="15">
      <c r="D481" s="1"/>
      <c r="E481" s="1"/>
      <c r="F481" s="1"/>
      <c r="G481" s="1"/>
      <c r="H481" s="1"/>
      <c r="I481" s="1"/>
      <c r="R481"/>
      <c r="S481"/>
      <c r="T481"/>
      <c r="U481"/>
      <c r="V481"/>
      <c r="W481"/>
      <c r="X481"/>
      <c r="Y481"/>
      <c r="Z481"/>
      <c r="AA481"/>
      <c r="AJ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</row>
    <row r="482" spans="4:85" ht="15">
      <c r="D482" s="1"/>
      <c r="E482" s="1"/>
      <c r="F482" s="1"/>
      <c r="G482" s="1"/>
      <c r="H482" s="1"/>
      <c r="I482" s="1"/>
      <c r="R482"/>
      <c r="S482"/>
      <c r="T482"/>
      <c r="U482"/>
      <c r="V482"/>
      <c r="W482"/>
      <c r="X482"/>
      <c r="Y482"/>
      <c r="Z482"/>
      <c r="AA482"/>
      <c r="AJ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</row>
    <row r="483" spans="4:85" ht="15">
      <c r="D483" s="1"/>
      <c r="E483" s="1"/>
      <c r="F483" s="1"/>
      <c r="G483" s="1"/>
      <c r="H483" s="1"/>
      <c r="I483" s="1"/>
      <c r="R483"/>
      <c r="S483"/>
      <c r="T483"/>
      <c r="U483"/>
      <c r="V483"/>
      <c r="W483"/>
      <c r="X483"/>
      <c r="Y483"/>
      <c r="Z483"/>
      <c r="AA483"/>
      <c r="AJ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</row>
    <row r="484" spans="4:85" ht="15">
      <c r="D484" s="1"/>
      <c r="E484" s="1"/>
      <c r="F484" s="1"/>
      <c r="G484" s="1"/>
      <c r="H484" s="1"/>
      <c r="I484" s="1"/>
      <c r="R484"/>
      <c r="S484"/>
      <c r="T484"/>
      <c r="U484"/>
      <c r="V484"/>
      <c r="W484"/>
      <c r="X484"/>
      <c r="Y484"/>
      <c r="Z484"/>
      <c r="AA484"/>
      <c r="AJ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</row>
    <row r="485" spans="4:85" ht="15">
      <c r="D485" s="1"/>
      <c r="E485" s="1"/>
      <c r="F485" s="1"/>
      <c r="G485" s="1"/>
      <c r="H485" s="1"/>
      <c r="I485" s="1"/>
      <c r="R485"/>
      <c r="S485"/>
      <c r="T485"/>
      <c r="U485"/>
      <c r="V485"/>
      <c r="W485"/>
      <c r="X485"/>
      <c r="Y485"/>
      <c r="Z485"/>
      <c r="AA485"/>
      <c r="AJ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</row>
    <row r="486" spans="4:85" ht="15">
      <c r="D486" s="1"/>
      <c r="E486" s="1"/>
      <c r="F486" s="1"/>
      <c r="G486" s="1"/>
      <c r="H486" s="1"/>
      <c r="I486" s="1"/>
      <c r="R486"/>
      <c r="S486"/>
      <c r="T486"/>
      <c r="U486"/>
      <c r="V486"/>
      <c r="W486"/>
      <c r="X486"/>
      <c r="Y486"/>
      <c r="Z486"/>
      <c r="AA486"/>
      <c r="AJ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</row>
    <row r="487" spans="4:85" ht="15">
      <c r="D487" s="1"/>
      <c r="E487" s="1"/>
      <c r="F487" s="1"/>
      <c r="G487" s="1"/>
      <c r="H487" s="1"/>
      <c r="I487" s="1"/>
      <c r="R487"/>
      <c r="S487"/>
      <c r="T487"/>
      <c r="U487"/>
      <c r="V487"/>
      <c r="W487"/>
      <c r="X487"/>
      <c r="Y487"/>
      <c r="Z487"/>
      <c r="AA487"/>
      <c r="AJ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</row>
    <row r="488" spans="4:85" ht="15">
      <c r="D488" s="1"/>
      <c r="E488" s="1"/>
      <c r="F488" s="1"/>
      <c r="G488" s="1"/>
      <c r="H488" s="1"/>
      <c r="I488" s="1"/>
      <c r="R488"/>
      <c r="S488"/>
      <c r="T488"/>
      <c r="U488"/>
      <c r="V488"/>
      <c r="W488"/>
      <c r="X488"/>
      <c r="Y488"/>
      <c r="Z488"/>
      <c r="AA488"/>
      <c r="AJ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</row>
    <row r="489" spans="4:85" ht="15">
      <c r="D489" s="1"/>
      <c r="E489" s="1"/>
      <c r="F489" s="1"/>
      <c r="G489" s="1"/>
      <c r="H489" s="1"/>
      <c r="I489" s="1"/>
      <c r="R489"/>
      <c r="S489"/>
      <c r="T489"/>
      <c r="U489"/>
      <c r="V489"/>
      <c r="W489"/>
      <c r="X489"/>
      <c r="Y489"/>
      <c r="Z489"/>
      <c r="AA489"/>
      <c r="AJ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</row>
    <row r="490" spans="4:85" ht="15">
      <c r="D490" s="1"/>
      <c r="E490" s="1"/>
      <c r="F490" s="1"/>
      <c r="G490" s="1"/>
      <c r="H490" s="1"/>
      <c r="I490" s="1"/>
      <c r="R490"/>
      <c r="S490"/>
      <c r="T490"/>
      <c r="U490"/>
      <c r="V490"/>
      <c r="W490"/>
      <c r="X490"/>
      <c r="Y490"/>
      <c r="Z490"/>
      <c r="AA490"/>
      <c r="AJ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</row>
    <row r="491" spans="4:85" ht="15">
      <c r="D491" s="1"/>
      <c r="E491" s="1"/>
      <c r="F491" s="1"/>
      <c r="G491" s="1"/>
      <c r="H491" s="1"/>
      <c r="I491" s="1"/>
      <c r="R491"/>
      <c r="S491"/>
      <c r="T491"/>
      <c r="U491"/>
      <c r="V491"/>
      <c r="W491"/>
      <c r="X491"/>
      <c r="Y491"/>
      <c r="Z491"/>
      <c r="AA491"/>
      <c r="AJ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</row>
    <row r="492" spans="4:85" ht="15">
      <c r="D492" s="1"/>
      <c r="E492" s="1"/>
      <c r="F492" s="1"/>
      <c r="G492" s="1"/>
      <c r="H492" s="1"/>
      <c r="I492" s="1"/>
      <c r="R492"/>
      <c r="S492"/>
      <c r="T492"/>
      <c r="U492"/>
      <c r="V492"/>
      <c r="W492"/>
      <c r="X492"/>
      <c r="Y492"/>
      <c r="Z492"/>
      <c r="AA492"/>
      <c r="AJ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</row>
    <row r="493" spans="4:85" ht="15">
      <c r="D493" s="1"/>
      <c r="E493" s="1"/>
      <c r="F493" s="1"/>
      <c r="G493" s="1"/>
      <c r="H493" s="1"/>
      <c r="I493" s="1"/>
      <c r="R493"/>
      <c r="S493"/>
      <c r="T493"/>
      <c r="U493"/>
      <c r="V493"/>
      <c r="W493"/>
      <c r="X493"/>
      <c r="Y493"/>
      <c r="Z493"/>
      <c r="AA493"/>
      <c r="AJ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</row>
    <row r="494" spans="4:85" ht="15">
      <c r="D494" s="1"/>
      <c r="E494" s="1"/>
      <c r="F494" s="1"/>
      <c r="G494" s="1"/>
      <c r="H494" s="1"/>
      <c r="I494" s="1"/>
      <c r="R494"/>
      <c r="S494"/>
      <c r="T494"/>
      <c r="U494"/>
      <c r="V494"/>
      <c r="W494"/>
      <c r="X494"/>
      <c r="Y494"/>
      <c r="Z494"/>
      <c r="AA494"/>
      <c r="AJ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</row>
    <row r="495" spans="4:85" ht="15">
      <c r="D495" s="1"/>
      <c r="E495" s="1"/>
      <c r="F495" s="1"/>
      <c r="G495" s="1"/>
      <c r="H495" s="1"/>
      <c r="I495" s="1"/>
      <c r="R495"/>
      <c r="S495"/>
      <c r="T495"/>
      <c r="U495"/>
      <c r="V495"/>
      <c r="W495"/>
      <c r="X495"/>
      <c r="Y495"/>
      <c r="Z495"/>
      <c r="AA495"/>
      <c r="AJ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</row>
    <row r="496" spans="4:85" ht="15">
      <c r="D496" s="1"/>
      <c r="E496" s="1"/>
      <c r="F496" s="1"/>
      <c r="G496" s="1"/>
      <c r="H496" s="1"/>
      <c r="I496" s="1"/>
      <c r="R496"/>
      <c r="S496"/>
      <c r="T496"/>
      <c r="U496"/>
      <c r="V496"/>
      <c r="W496"/>
      <c r="X496"/>
      <c r="Y496"/>
      <c r="Z496"/>
      <c r="AA496"/>
      <c r="AJ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</row>
    <row r="497" spans="4:85" ht="15">
      <c r="D497" s="1"/>
      <c r="E497" s="1"/>
      <c r="F497" s="1"/>
      <c r="G497" s="1"/>
      <c r="H497" s="1"/>
      <c r="I497" s="1"/>
      <c r="R497"/>
      <c r="S497"/>
      <c r="T497"/>
      <c r="U497"/>
      <c r="V497"/>
      <c r="W497"/>
      <c r="X497"/>
      <c r="Y497"/>
      <c r="Z497"/>
      <c r="AA497"/>
      <c r="AJ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</row>
    <row r="498" spans="4:85" ht="15">
      <c r="D498" s="1"/>
      <c r="E498" s="1"/>
      <c r="F498" s="1"/>
      <c r="G498" s="1"/>
      <c r="H498" s="1"/>
      <c r="I498" s="1"/>
      <c r="R498"/>
      <c r="S498"/>
      <c r="T498"/>
      <c r="U498"/>
      <c r="V498"/>
      <c r="W498"/>
      <c r="X498"/>
      <c r="Y498"/>
      <c r="Z498"/>
      <c r="AA498"/>
      <c r="AJ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</row>
    <row r="499" spans="4:85" ht="15">
      <c r="D499" s="1"/>
      <c r="E499" s="1"/>
      <c r="F499" s="1"/>
      <c r="G499" s="1"/>
      <c r="H499" s="1"/>
      <c r="I499" s="1"/>
      <c r="R499"/>
      <c r="S499"/>
      <c r="T499"/>
      <c r="U499"/>
      <c r="V499"/>
      <c r="W499"/>
      <c r="X499"/>
      <c r="Y499"/>
      <c r="Z499"/>
      <c r="AA499"/>
      <c r="AJ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</row>
    <row r="500" spans="4:85" ht="15">
      <c r="D500" s="1"/>
      <c r="E500" s="1"/>
      <c r="F500" s="1"/>
      <c r="G500" s="1"/>
      <c r="H500" s="1"/>
      <c r="I500" s="1"/>
      <c r="R500"/>
      <c r="S500"/>
      <c r="T500"/>
      <c r="U500"/>
      <c r="V500"/>
      <c r="W500"/>
      <c r="X500"/>
      <c r="Y500"/>
      <c r="Z500"/>
      <c r="AA500"/>
      <c r="AJ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</row>
    <row r="501" spans="4:85" ht="15">
      <c r="D501" s="1"/>
      <c r="E501" s="1"/>
      <c r="F501" s="1"/>
      <c r="G501" s="1"/>
      <c r="H501" s="1"/>
      <c r="I501" s="1"/>
      <c r="R501"/>
      <c r="S501"/>
      <c r="T501"/>
      <c r="U501"/>
      <c r="V501"/>
      <c r="W501"/>
      <c r="X501"/>
      <c r="Y501"/>
      <c r="Z501"/>
      <c r="AA501"/>
      <c r="AJ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4:85" ht="15">
      <c r="D502" s="1"/>
      <c r="E502" s="1"/>
      <c r="F502" s="1"/>
      <c r="G502" s="1"/>
      <c r="H502" s="1"/>
      <c r="I502" s="1"/>
      <c r="R502"/>
      <c r="S502"/>
      <c r="T502"/>
      <c r="U502"/>
      <c r="V502"/>
      <c r="W502"/>
      <c r="X502"/>
      <c r="Y502"/>
      <c r="Z502"/>
      <c r="AA502"/>
      <c r="AJ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4:85" ht="15">
      <c r="D503" s="1"/>
      <c r="E503" s="1"/>
      <c r="F503" s="1"/>
      <c r="G503" s="1"/>
      <c r="H503" s="1"/>
      <c r="I503" s="1"/>
      <c r="R503"/>
      <c r="S503"/>
      <c r="T503"/>
      <c r="U503"/>
      <c r="V503"/>
      <c r="W503"/>
      <c r="X503"/>
      <c r="Y503"/>
      <c r="Z503"/>
      <c r="AA503"/>
      <c r="AJ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</row>
    <row r="504" spans="4:85" ht="15">
      <c r="D504" s="1"/>
      <c r="E504" s="1"/>
      <c r="F504" s="1"/>
      <c r="G504" s="1"/>
      <c r="H504" s="1"/>
      <c r="I504" s="1"/>
      <c r="R504"/>
      <c r="S504"/>
      <c r="T504"/>
      <c r="U504"/>
      <c r="V504"/>
      <c r="W504"/>
      <c r="X504"/>
      <c r="Y504"/>
      <c r="Z504"/>
      <c r="AA504"/>
      <c r="AJ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</row>
    <row r="505" spans="4:85" ht="15">
      <c r="D505" s="1"/>
      <c r="E505" s="1"/>
      <c r="F505" s="1"/>
      <c r="G505" s="1"/>
      <c r="H505" s="1"/>
      <c r="I505" s="1"/>
      <c r="R505"/>
      <c r="S505"/>
      <c r="T505"/>
      <c r="U505"/>
      <c r="V505"/>
      <c r="W505"/>
      <c r="X505"/>
      <c r="Y505"/>
      <c r="Z505"/>
      <c r="AA505"/>
      <c r="AJ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</row>
    <row r="506" spans="4:85" ht="15">
      <c r="D506" s="1"/>
      <c r="E506" s="1"/>
      <c r="F506" s="1"/>
      <c r="G506" s="1"/>
      <c r="H506" s="1"/>
      <c r="I506" s="1"/>
      <c r="R506"/>
      <c r="S506"/>
      <c r="T506"/>
      <c r="U506"/>
      <c r="V506"/>
      <c r="W506"/>
      <c r="X506"/>
      <c r="Y506"/>
      <c r="Z506"/>
      <c r="AA506"/>
      <c r="AJ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</row>
    <row r="507" spans="4:85" ht="15">
      <c r="D507" s="1"/>
      <c r="E507" s="1"/>
      <c r="F507" s="1"/>
      <c r="G507" s="1"/>
      <c r="H507" s="1"/>
      <c r="I507" s="1"/>
      <c r="R507"/>
      <c r="S507"/>
      <c r="T507"/>
      <c r="U507"/>
      <c r="V507"/>
      <c r="W507"/>
      <c r="X507"/>
      <c r="Y507"/>
      <c r="Z507"/>
      <c r="AA507"/>
      <c r="AJ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</row>
    <row r="508" spans="4:85" ht="15">
      <c r="D508" s="1"/>
      <c r="E508" s="1"/>
      <c r="F508" s="1"/>
      <c r="G508" s="1"/>
      <c r="H508" s="1"/>
      <c r="I508" s="1"/>
      <c r="R508"/>
      <c r="S508"/>
      <c r="T508"/>
      <c r="U508"/>
      <c r="V508"/>
      <c r="W508"/>
      <c r="X508"/>
      <c r="Y508"/>
      <c r="Z508"/>
      <c r="AA508"/>
      <c r="AJ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</row>
    <row r="509" spans="4:85" ht="15">
      <c r="D509" s="1"/>
      <c r="E509" s="1"/>
      <c r="F509" s="1"/>
      <c r="G509" s="1"/>
      <c r="H509" s="1"/>
      <c r="I509" s="1"/>
      <c r="R509"/>
      <c r="S509"/>
      <c r="T509"/>
      <c r="U509"/>
      <c r="V509"/>
      <c r="W509"/>
      <c r="X509"/>
      <c r="Y509"/>
      <c r="Z509"/>
      <c r="AA509"/>
      <c r="AJ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</row>
    <row r="510" spans="4:85" ht="15">
      <c r="D510" s="1"/>
      <c r="E510" s="1"/>
      <c r="F510" s="1"/>
      <c r="G510" s="1"/>
      <c r="H510" s="1"/>
      <c r="I510" s="1"/>
      <c r="R510"/>
      <c r="S510"/>
      <c r="T510"/>
      <c r="U510"/>
      <c r="V510"/>
      <c r="W510"/>
      <c r="X510"/>
      <c r="Y510"/>
      <c r="Z510"/>
      <c r="AA510"/>
      <c r="AJ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</row>
    <row r="511" spans="4:85" ht="15">
      <c r="D511" s="1"/>
      <c r="E511" s="1"/>
      <c r="F511" s="1"/>
      <c r="G511" s="1"/>
      <c r="H511" s="1"/>
      <c r="I511" s="1"/>
      <c r="R511"/>
      <c r="S511"/>
      <c r="T511"/>
      <c r="U511"/>
      <c r="V511"/>
      <c r="W511"/>
      <c r="X511"/>
      <c r="Y511"/>
      <c r="Z511"/>
      <c r="AA511"/>
      <c r="AJ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</row>
    <row r="512" spans="4:85" ht="15">
      <c r="D512" s="1"/>
      <c r="E512" s="1"/>
      <c r="F512" s="1"/>
      <c r="G512" s="1"/>
      <c r="H512" s="1"/>
      <c r="I512" s="1"/>
      <c r="R512"/>
      <c r="S512"/>
      <c r="T512"/>
      <c r="U512"/>
      <c r="V512"/>
      <c r="W512"/>
      <c r="X512"/>
      <c r="Y512"/>
      <c r="Z512"/>
      <c r="AA512"/>
      <c r="AJ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</row>
    <row r="513" spans="4:85" ht="15">
      <c r="D513" s="1"/>
      <c r="E513" s="1"/>
      <c r="F513" s="1"/>
      <c r="G513" s="1"/>
      <c r="H513" s="1"/>
      <c r="I513" s="1"/>
      <c r="R513"/>
      <c r="S513"/>
      <c r="T513"/>
      <c r="U513"/>
      <c r="V513"/>
      <c r="W513"/>
      <c r="X513"/>
      <c r="Y513"/>
      <c r="Z513"/>
      <c r="AA513"/>
      <c r="AJ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</row>
    <row r="514" spans="4:85" ht="15">
      <c r="D514" s="1"/>
      <c r="E514" s="1"/>
      <c r="F514" s="1"/>
      <c r="G514" s="1"/>
      <c r="H514" s="1"/>
      <c r="I514" s="1"/>
      <c r="R514"/>
      <c r="S514"/>
      <c r="T514"/>
      <c r="U514"/>
      <c r="V514"/>
      <c r="W514"/>
      <c r="X514"/>
      <c r="Y514"/>
      <c r="Z514"/>
      <c r="AA514"/>
      <c r="AJ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</row>
    <row r="515" spans="4:85" ht="15">
      <c r="D515" s="1"/>
      <c r="E515" s="1"/>
      <c r="F515" s="1"/>
      <c r="G515" s="1"/>
      <c r="H515" s="1"/>
      <c r="I515" s="1"/>
      <c r="R515"/>
      <c r="S515"/>
      <c r="T515"/>
      <c r="U515"/>
      <c r="V515"/>
      <c r="W515"/>
      <c r="X515"/>
      <c r="Y515"/>
      <c r="Z515"/>
      <c r="AA515"/>
      <c r="AJ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</row>
    <row r="516" spans="4:85" ht="15">
      <c r="D516" s="1"/>
      <c r="E516" s="1"/>
      <c r="F516" s="1"/>
      <c r="G516" s="1"/>
      <c r="H516" s="1"/>
      <c r="I516" s="1"/>
      <c r="R516"/>
      <c r="S516"/>
      <c r="T516"/>
      <c r="U516"/>
      <c r="V516"/>
      <c r="W516"/>
      <c r="X516"/>
      <c r="Y516"/>
      <c r="Z516"/>
      <c r="AA516"/>
      <c r="AJ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</row>
    <row r="517" spans="4:85" ht="15">
      <c r="D517" s="1"/>
      <c r="E517" s="1"/>
      <c r="F517" s="1"/>
      <c r="G517" s="1"/>
      <c r="H517" s="1"/>
      <c r="I517" s="1"/>
      <c r="R517"/>
      <c r="S517"/>
      <c r="T517"/>
      <c r="U517"/>
      <c r="V517"/>
      <c r="W517"/>
      <c r="X517"/>
      <c r="Y517"/>
      <c r="Z517"/>
      <c r="AA517"/>
      <c r="AJ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</row>
    <row r="518" spans="4:85" ht="15">
      <c r="D518" s="1"/>
      <c r="E518" s="1"/>
      <c r="F518" s="1"/>
      <c r="G518" s="1"/>
      <c r="H518" s="1"/>
      <c r="I518" s="1"/>
      <c r="R518"/>
      <c r="S518"/>
      <c r="T518"/>
      <c r="U518"/>
      <c r="V518"/>
      <c r="W518"/>
      <c r="X518"/>
      <c r="Y518"/>
      <c r="Z518"/>
      <c r="AA518"/>
      <c r="AJ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</row>
    <row r="519" spans="4:85" ht="15">
      <c r="D519" s="1"/>
      <c r="E519" s="1"/>
      <c r="F519" s="1"/>
      <c r="G519" s="1"/>
      <c r="H519" s="1"/>
      <c r="I519" s="1"/>
      <c r="R519"/>
      <c r="S519"/>
      <c r="T519"/>
      <c r="U519"/>
      <c r="V519"/>
      <c r="W519"/>
      <c r="X519"/>
      <c r="Y519"/>
      <c r="Z519"/>
      <c r="AA519"/>
      <c r="AJ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</row>
    <row r="520" spans="4:85" ht="15">
      <c r="D520" s="1"/>
      <c r="E520" s="1"/>
      <c r="F520" s="1"/>
      <c r="G520" s="1"/>
      <c r="H520" s="1"/>
      <c r="I520" s="1"/>
      <c r="R520"/>
      <c r="S520"/>
      <c r="T520"/>
      <c r="U520"/>
      <c r="V520"/>
      <c r="W520"/>
      <c r="X520"/>
      <c r="Y520"/>
      <c r="Z520"/>
      <c r="AA520"/>
      <c r="AJ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</row>
    <row r="521" spans="4:85" ht="15">
      <c r="D521" s="1"/>
      <c r="E521" s="1"/>
      <c r="F521" s="1"/>
      <c r="G521" s="1"/>
      <c r="H521" s="1"/>
      <c r="I521" s="1"/>
      <c r="R521"/>
      <c r="S521"/>
      <c r="T521"/>
      <c r="U521"/>
      <c r="V521"/>
      <c r="W521"/>
      <c r="X521"/>
      <c r="Y521"/>
      <c r="Z521"/>
      <c r="AA521"/>
      <c r="AJ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</row>
    <row r="522" spans="4:85" ht="15">
      <c r="D522" s="1"/>
      <c r="E522" s="1"/>
      <c r="F522" s="1"/>
      <c r="G522" s="1"/>
      <c r="H522" s="1"/>
      <c r="I522" s="1"/>
      <c r="R522"/>
      <c r="S522"/>
      <c r="T522"/>
      <c r="U522"/>
      <c r="V522"/>
      <c r="W522"/>
      <c r="X522"/>
      <c r="Y522"/>
      <c r="Z522"/>
      <c r="AA522"/>
      <c r="AJ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</row>
    <row r="523" spans="4:85" ht="15">
      <c r="D523" s="1"/>
      <c r="E523" s="1"/>
      <c r="F523" s="1"/>
      <c r="G523" s="1"/>
      <c r="H523" s="1"/>
      <c r="I523" s="1"/>
      <c r="R523"/>
      <c r="S523"/>
      <c r="T523"/>
      <c r="U523"/>
      <c r="V523"/>
      <c r="W523"/>
      <c r="X523"/>
      <c r="Y523"/>
      <c r="Z523"/>
      <c r="AA523"/>
      <c r="AJ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</row>
    <row r="524" spans="4:85" ht="15">
      <c r="D524" s="1"/>
      <c r="E524" s="1"/>
      <c r="F524" s="1"/>
      <c r="G524" s="1"/>
      <c r="H524" s="1"/>
      <c r="I524" s="1"/>
      <c r="R524"/>
      <c r="S524"/>
      <c r="T524"/>
      <c r="U524"/>
      <c r="V524"/>
      <c r="W524"/>
      <c r="X524"/>
      <c r="Y524"/>
      <c r="Z524"/>
      <c r="AA524"/>
      <c r="AJ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</row>
    <row r="525" spans="4:85" ht="15">
      <c r="D525" s="1"/>
      <c r="E525" s="1"/>
      <c r="F525" s="1"/>
      <c r="G525" s="1"/>
      <c r="H525" s="1"/>
      <c r="I525" s="1"/>
      <c r="R525"/>
      <c r="S525"/>
      <c r="T525"/>
      <c r="U525"/>
      <c r="V525"/>
      <c r="W525"/>
      <c r="X525"/>
      <c r="Y525"/>
      <c r="Z525"/>
      <c r="AA525"/>
      <c r="AJ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</row>
    <row r="526" spans="4:85" ht="15">
      <c r="D526" s="1"/>
      <c r="E526" s="1"/>
      <c r="F526" s="1"/>
      <c r="G526" s="1"/>
      <c r="H526" s="1"/>
      <c r="I526" s="1"/>
      <c r="R526"/>
      <c r="S526"/>
      <c r="T526"/>
      <c r="U526"/>
      <c r="V526"/>
      <c r="W526"/>
      <c r="X526"/>
      <c r="Y526"/>
      <c r="Z526"/>
      <c r="AA526"/>
      <c r="AJ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</row>
    <row r="527" spans="4:85" ht="15">
      <c r="D527" s="1"/>
      <c r="E527" s="1"/>
      <c r="F527" s="1"/>
      <c r="G527" s="1"/>
      <c r="H527" s="1"/>
      <c r="I527" s="1"/>
      <c r="R527"/>
      <c r="S527"/>
      <c r="T527"/>
      <c r="U527"/>
      <c r="V527"/>
      <c r="W527"/>
      <c r="X527"/>
      <c r="Y527"/>
      <c r="Z527"/>
      <c r="AA527"/>
      <c r="AJ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</row>
    <row r="528" spans="4:85" ht="15">
      <c r="D528" s="1"/>
      <c r="E528" s="1"/>
      <c r="F528" s="1"/>
      <c r="G528" s="1"/>
      <c r="H528" s="1"/>
      <c r="I528" s="1"/>
      <c r="R528"/>
      <c r="S528"/>
      <c r="T528"/>
      <c r="U528"/>
      <c r="V528"/>
      <c r="W528"/>
      <c r="X528"/>
      <c r="Y528"/>
      <c r="Z528"/>
      <c r="AA528"/>
      <c r="AJ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</row>
    <row r="529" spans="4:85" ht="15">
      <c r="D529" s="1"/>
      <c r="E529" s="1"/>
      <c r="F529" s="1"/>
      <c r="G529" s="1"/>
      <c r="H529" s="1"/>
      <c r="I529" s="1"/>
      <c r="R529"/>
      <c r="S529"/>
      <c r="T529"/>
      <c r="U529"/>
      <c r="V529"/>
      <c r="W529"/>
      <c r="X529"/>
      <c r="Y529"/>
      <c r="Z529"/>
      <c r="AA529"/>
      <c r="AJ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</row>
    <row r="530" spans="4:85" ht="15">
      <c r="D530" s="1"/>
      <c r="E530" s="1"/>
      <c r="F530" s="1"/>
      <c r="G530" s="1"/>
      <c r="H530" s="1"/>
      <c r="I530" s="1"/>
      <c r="R530"/>
      <c r="S530"/>
      <c r="T530"/>
      <c r="U530"/>
      <c r="V530"/>
      <c r="W530"/>
      <c r="X530"/>
      <c r="Y530"/>
      <c r="Z530"/>
      <c r="AA530"/>
      <c r="AJ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</row>
    <row r="531" spans="4:85" ht="15">
      <c r="D531" s="1"/>
      <c r="E531" s="1"/>
      <c r="F531" s="1"/>
      <c r="G531" s="1"/>
      <c r="H531" s="1"/>
      <c r="I531" s="1"/>
      <c r="R531"/>
      <c r="S531"/>
      <c r="T531"/>
      <c r="U531"/>
      <c r="V531"/>
      <c r="W531"/>
      <c r="X531"/>
      <c r="Y531"/>
      <c r="Z531"/>
      <c r="AA531"/>
      <c r="AJ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</row>
    <row r="532" spans="4:85" ht="15">
      <c r="D532" s="1"/>
      <c r="E532" s="1"/>
      <c r="F532" s="1"/>
      <c r="G532" s="1"/>
      <c r="H532" s="1"/>
      <c r="I532" s="1"/>
      <c r="R532"/>
      <c r="S532"/>
      <c r="T532"/>
      <c r="U532"/>
      <c r="V532"/>
      <c r="W532"/>
      <c r="X532"/>
      <c r="Y532"/>
      <c r="Z532"/>
      <c r="AA532"/>
      <c r="AJ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</row>
    <row r="533" spans="4:85" ht="15">
      <c r="D533" s="1"/>
      <c r="E533" s="1"/>
      <c r="F533" s="1"/>
      <c r="G533" s="1"/>
      <c r="H533" s="1"/>
      <c r="I533" s="1"/>
      <c r="R533"/>
      <c r="S533"/>
      <c r="T533"/>
      <c r="U533"/>
      <c r="V533"/>
      <c r="W533"/>
      <c r="X533"/>
      <c r="Y533"/>
      <c r="Z533"/>
      <c r="AA533"/>
      <c r="AJ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</row>
    <row r="534" spans="4:85" ht="15">
      <c r="D534" s="1"/>
      <c r="E534" s="1"/>
      <c r="F534" s="1"/>
      <c r="G534" s="1"/>
      <c r="H534" s="1"/>
      <c r="I534" s="1"/>
      <c r="R534"/>
      <c r="S534"/>
      <c r="T534"/>
      <c r="U534"/>
      <c r="V534"/>
      <c r="W534"/>
      <c r="X534"/>
      <c r="Y534"/>
      <c r="Z534"/>
      <c r="AA534"/>
      <c r="AJ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</row>
    <row r="535" spans="4:85" ht="15">
      <c r="D535" s="1"/>
      <c r="E535" s="1"/>
      <c r="F535" s="1"/>
      <c r="G535" s="1"/>
      <c r="H535" s="1"/>
      <c r="I535" s="1"/>
      <c r="R535"/>
      <c r="S535"/>
      <c r="T535"/>
      <c r="U535"/>
      <c r="V535"/>
      <c r="W535"/>
      <c r="X535"/>
      <c r="Y535"/>
      <c r="Z535"/>
      <c r="AA535"/>
      <c r="AJ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</row>
    <row r="536" spans="4:85" ht="15">
      <c r="D536" s="1"/>
      <c r="E536" s="1"/>
      <c r="F536" s="1"/>
      <c r="G536" s="1"/>
      <c r="H536" s="1"/>
      <c r="I536" s="1"/>
      <c r="R536"/>
      <c r="S536"/>
      <c r="T536"/>
      <c r="U536"/>
      <c r="V536"/>
      <c r="W536"/>
      <c r="X536"/>
      <c r="Y536"/>
      <c r="Z536"/>
      <c r="AA536"/>
      <c r="AJ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</row>
    <row r="537" spans="4:85" ht="15">
      <c r="D537" s="1"/>
      <c r="E537" s="1"/>
      <c r="F537" s="1"/>
      <c r="G537" s="1"/>
      <c r="H537" s="1"/>
      <c r="I537" s="1"/>
      <c r="R537"/>
      <c r="S537"/>
      <c r="T537"/>
      <c r="U537"/>
      <c r="V537"/>
      <c r="W537"/>
      <c r="X537"/>
      <c r="Y537"/>
      <c r="Z537"/>
      <c r="AA537"/>
      <c r="AJ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</row>
    <row r="538" spans="4:85" ht="15">
      <c r="D538" s="1"/>
      <c r="E538" s="1"/>
      <c r="F538" s="1"/>
      <c r="G538" s="1"/>
      <c r="H538" s="1"/>
      <c r="I538" s="1"/>
      <c r="R538"/>
      <c r="S538"/>
      <c r="T538"/>
      <c r="U538"/>
      <c r="V538"/>
      <c r="W538"/>
      <c r="X538"/>
      <c r="Y538"/>
      <c r="Z538"/>
      <c r="AA538"/>
      <c r="AJ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</row>
    <row r="539" spans="4:85" ht="15">
      <c r="D539" s="1"/>
      <c r="E539" s="1"/>
      <c r="F539" s="1"/>
      <c r="G539" s="1"/>
      <c r="H539" s="1"/>
      <c r="I539" s="1"/>
      <c r="R539"/>
      <c r="S539"/>
      <c r="T539"/>
      <c r="U539"/>
      <c r="V539"/>
      <c r="W539"/>
      <c r="X539"/>
      <c r="Y539"/>
      <c r="Z539"/>
      <c r="AA539"/>
      <c r="AJ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</row>
    <row r="540" spans="4:85" ht="15">
      <c r="D540" s="1"/>
      <c r="E540" s="1"/>
      <c r="F540" s="1"/>
      <c r="G540" s="1"/>
      <c r="H540" s="1"/>
      <c r="I540" s="1"/>
      <c r="R540"/>
      <c r="S540"/>
      <c r="T540"/>
      <c r="U540"/>
      <c r="V540"/>
      <c r="W540"/>
      <c r="X540"/>
      <c r="Y540"/>
      <c r="Z540"/>
      <c r="AA540"/>
      <c r="AJ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</row>
    <row r="541" spans="4:85" ht="15">
      <c r="D541" s="1"/>
      <c r="E541" s="1"/>
      <c r="F541" s="1"/>
      <c r="G541" s="1"/>
      <c r="H541" s="1"/>
      <c r="I541" s="1"/>
      <c r="R541"/>
      <c r="S541"/>
      <c r="T541"/>
      <c r="U541"/>
      <c r="V541"/>
      <c r="W541"/>
      <c r="X541"/>
      <c r="Y541"/>
      <c r="Z541"/>
      <c r="AA541"/>
      <c r="AJ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</row>
    <row r="542" spans="4:85" ht="15">
      <c r="D542" s="1"/>
      <c r="E542" s="1"/>
      <c r="F542" s="1"/>
      <c r="G542" s="1"/>
      <c r="H542" s="1"/>
      <c r="I542" s="1"/>
      <c r="R542"/>
      <c r="S542"/>
      <c r="T542"/>
      <c r="U542"/>
      <c r="V542"/>
      <c r="W542"/>
      <c r="X542"/>
      <c r="Y542"/>
      <c r="Z542"/>
      <c r="AA542"/>
      <c r="AJ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</row>
    <row r="543" spans="4:85" ht="15">
      <c r="D543" s="1"/>
      <c r="E543" s="1"/>
      <c r="F543" s="1"/>
      <c r="G543" s="1"/>
      <c r="H543" s="1"/>
      <c r="I543" s="1"/>
      <c r="R543"/>
      <c r="S543"/>
      <c r="T543"/>
      <c r="U543"/>
      <c r="V543"/>
      <c r="W543"/>
      <c r="X543"/>
      <c r="Y543"/>
      <c r="Z543"/>
      <c r="AA543"/>
      <c r="AJ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</row>
    <row r="544" spans="4:85" ht="15">
      <c r="D544" s="1"/>
      <c r="E544" s="1"/>
      <c r="F544" s="1"/>
      <c r="G544" s="1"/>
      <c r="H544" s="1"/>
      <c r="I544" s="1"/>
      <c r="R544"/>
      <c r="S544"/>
      <c r="T544"/>
      <c r="U544"/>
      <c r="V544"/>
      <c r="W544"/>
      <c r="X544"/>
      <c r="Y544"/>
      <c r="Z544"/>
      <c r="AA544"/>
      <c r="AJ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</row>
    <row r="545" spans="4:85" ht="15">
      <c r="D545" s="1"/>
      <c r="E545" s="1"/>
      <c r="F545" s="1"/>
      <c r="G545" s="1"/>
      <c r="H545" s="1"/>
      <c r="I545" s="1"/>
      <c r="R545"/>
      <c r="S545"/>
      <c r="T545"/>
      <c r="U545"/>
      <c r="V545"/>
      <c r="W545"/>
      <c r="X545"/>
      <c r="Y545"/>
      <c r="Z545"/>
      <c r="AA545"/>
      <c r="AJ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</row>
    <row r="546" spans="4:85" ht="15">
      <c r="D546" s="1"/>
      <c r="E546" s="1"/>
      <c r="F546" s="1"/>
      <c r="G546" s="1"/>
      <c r="H546" s="1"/>
      <c r="I546" s="1"/>
      <c r="R546"/>
      <c r="S546"/>
      <c r="T546"/>
      <c r="U546"/>
      <c r="V546"/>
      <c r="W546"/>
      <c r="X546"/>
      <c r="Y546"/>
      <c r="Z546"/>
      <c r="AA546"/>
      <c r="AJ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</row>
    <row r="547" spans="4:85" ht="15">
      <c r="D547" s="1"/>
      <c r="E547" s="1"/>
      <c r="F547" s="1"/>
      <c r="G547" s="1"/>
      <c r="H547" s="1"/>
      <c r="I547" s="1"/>
      <c r="R547"/>
      <c r="S547"/>
      <c r="T547"/>
      <c r="U547"/>
      <c r="V547"/>
      <c r="W547"/>
      <c r="X547"/>
      <c r="Y547"/>
      <c r="Z547"/>
      <c r="AA547"/>
      <c r="AJ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</row>
    <row r="548" spans="4:85" ht="15">
      <c r="D548" s="1"/>
      <c r="E548" s="1"/>
      <c r="F548" s="1"/>
      <c r="G548" s="1"/>
      <c r="H548" s="1"/>
      <c r="I548" s="1"/>
      <c r="R548"/>
      <c r="S548"/>
      <c r="T548"/>
      <c r="U548"/>
      <c r="V548"/>
      <c r="W548"/>
      <c r="X548"/>
      <c r="Y548"/>
      <c r="Z548"/>
      <c r="AA548"/>
      <c r="AJ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</row>
    <row r="549" spans="4:85" ht="15">
      <c r="D549" s="1"/>
      <c r="E549" s="1"/>
      <c r="F549" s="1"/>
      <c r="G549" s="1"/>
      <c r="H549" s="1"/>
      <c r="I549" s="1"/>
      <c r="R549"/>
      <c r="S549"/>
      <c r="T549"/>
      <c r="U549"/>
      <c r="V549"/>
      <c r="W549"/>
      <c r="X549"/>
      <c r="Y549"/>
      <c r="Z549"/>
      <c r="AA549"/>
      <c r="AJ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</row>
    <row r="550" spans="4:85" ht="15">
      <c r="D550" s="1"/>
      <c r="E550" s="1"/>
      <c r="F550" s="1"/>
      <c r="G550" s="1"/>
      <c r="H550" s="1"/>
      <c r="I550" s="1"/>
      <c r="R550"/>
      <c r="S550"/>
      <c r="T550"/>
      <c r="U550"/>
      <c r="V550"/>
      <c r="W550"/>
      <c r="X550"/>
      <c r="Y550"/>
      <c r="Z550"/>
      <c r="AA550"/>
      <c r="AJ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</row>
    <row r="551" spans="4:85" ht="15">
      <c r="D551" s="1"/>
      <c r="E551" s="1"/>
      <c r="F551" s="1"/>
      <c r="G551" s="1"/>
      <c r="H551" s="1"/>
      <c r="I551" s="1"/>
      <c r="R551"/>
      <c r="S551"/>
      <c r="T551"/>
      <c r="U551"/>
      <c r="V551"/>
      <c r="W551"/>
      <c r="X551"/>
      <c r="Y551"/>
      <c r="Z551"/>
      <c r="AA551"/>
      <c r="AJ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</row>
    <row r="552" spans="4:85" ht="15">
      <c r="D552" s="1"/>
      <c r="E552" s="1"/>
      <c r="F552" s="1"/>
      <c r="G552" s="1"/>
      <c r="H552" s="1"/>
      <c r="I552" s="1"/>
      <c r="R552"/>
      <c r="S552"/>
      <c r="T552"/>
      <c r="U552"/>
      <c r="V552"/>
      <c r="W552"/>
      <c r="X552"/>
      <c r="Y552"/>
      <c r="Z552"/>
      <c r="AA552"/>
      <c r="AJ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</row>
    <row r="553" spans="4:85" ht="15">
      <c r="D553" s="1"/>
      <c r="E553" s="1"/>
      <c r="F553" s="1"/>
      <c r="G553" s="1"/>
      <c r="H553" s="1"/>
      <c r="I553" s="1"/>
      <c r="R553"/>
      <c r="S553"/>
      <c r="T553"/>
      <c r="U553"/>
      <c r="V553"/>
      <c r="W553"/>
      <c r="X553"/>
      <c r="Y553"/>
      <c r="Z553"/>
      <c r="AA553"/>
      <c r="AJ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</row>
    <row r="554" spans="4:85" ht="15">
      <c r="D554" s="1"/>
      <c r="E554" s="1"/>
      <c r="F554" s="1"/>
      <c r="G554" s="1"/>
      <c r="H554" s="1"/>
      <c r="I554" s="1"/>
      <c r="R554"/>
      <c r="S554"/>
      <c r="T554"/>
      <c r="U554"/>
      <c r="V554"/>
      <c r="W554"/>
      <c r="X554"/>
      <c r="Y554"/>
      <c r="Z554"/>
      <c r="AA554"/>
      <c r="AJ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</row>
    <row r="555" spans="4:85" ht="15">
      <c r="D555" s="1"/>
      <c r="E555" s="1"/>
      <c r="F555" s="1"/>
      <c r="G555" s="1"/>
      <c r="H555" s="1"/>
      <c r="I555" s="1"/>
      <c r="R555"/>
      <c r="S555"/>
      <c r="T555"/>
      <c r="U555"/>
      <c r="V555"/>
      <c r="W555"/>
      <c r="X555"/>
      <c r="Y555"/>
      <c r="Z555"/>
      <c r="AA555"/>
      <c r="AJ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</row>
    <row r="556" spans="4:85" ht="15">
      <c r="D556" s="1"/>
      <c r="E556" s="1"/>
      <c r="F556" s="1"/>
      <c r="G556" s="1"/>
      <c r="H556" s="1"/>
      <c r="I556" s="1"/>
      <c r="R556"/>
      <c r="S556"/>
      <c r="T556"/>
      <c r="U556"/>
      <c r="V556"/>
      <c r="W556"/>
      <c r="X556"/>
      <c r="Y556"/>
      <c r="Z556"/>
      <c r="AA556"/>
      <c r="AJ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</row>
    <row r="557" spans="4:85" ht="15">
      <c r="D557" s="1"/>
      <c r="E557" s="1"/>
      <c r="F557" s="1"/>
      <c r="G557" s="1"/>
      <c r="H557" s="1"/>
      <c r="I557" s="1"/>
      <c r="R557"/>
      <c r="S557"/>
      <c r="T557"/>
      <c r="U557"/>
      <c r="V557"/>
      <c r="W557"/>
      <c r="X557"/>
      <c r="Y557"/>
      <c r="Z557"/>
      <c r="AA557"/>
      <c r="AJ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</row>
    <row r="558" spans="4:85" ht="15">
      <c r="D558" s="1"/>
      <c r="E558" s="1"/>
      <c r="F558" s="1"/>
      <c r="G558" s="1"/>
      <c r="H558" s="1"/>
      <c r="I558" s="1"/>
      <c r="R558"/>
      <c r="S558"/>
      <c r="T558"/>
      <c r="U558"/>
      <c r="V558"/>
      <c r="W558"/>
      <c r="X558"/>
      <c r="Y558"/>
      <c r="Z558"/>
      <c r="AA558"/>
      <c r="AJ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</row>
    <row r="559" spans="4:85" ht="15">
      <c r="D559" s="1"/>
      <c r="E559" s="1"/>
      <c r="F559" s="1"/>
      <c r="G559" s="1"/>
      <c r="H559" s="1"/>
      <c r="I559" s="1"/>
      <c r="R559"/>
      <c r="S559"/>
      <c r="T559"/>
      <c r="U559"/>
      <c r="V559"/>
      <c r="W559"/>
      <c r="X559"/>
      <c r="Y559"/>
      <c r="Z559"/>
      <c r="AA559"/>
      <c r="AJ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</row>
    <row r="560" spans="4:85" ht="15">
      <c r="D560" s="1"/>
      <c r="E560" s="1"/>
      <c r="F560" s="1"/>
      <c r="G560" s="1"/>
      <c r="H560" s="1"/>
      <c r="I560" s="1"/>
      <c r="R560"/>
      <c r="S560"/>
      <c r="T560"/>
      <c r="U560"/>
      <c r="V560"/>
      <c r="W560"/>
      <c r="X560"/>
      <c r="Y560"/>
      <c r="Z560"/>
      <c r="AA560"/>
      <c r="AJ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</row>
    <row r="561" spans="4:85" ht="15">
      <c r="D561" s="1"/>
      <c r="E561" s="1"/>
      <c r="F561" s="1"/>
      <c r="G561" s="1"/>
      <c r="H561" s="1"/>
      <c r="I561" s="1"/>
      <c r="R561"/>
      <c r="S561"/>
      <c r="T561"/>
      <c r="U561"/>
      <c r="V561"/>
      <c r="W561"/>
      <c r="X561"/>
      <c r="Y561"/>
      <c r="Z561"/>
      <c r="AA561"/>
      <c r="AJ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</row>
    <row r="562" spans="4:85" ht="15">
      <c r="D562" s="1"/>
      <c r="E562" s="1"/>
      <c r="F562" s="1"/>
      <c r="G562" s="1"/>
      <c r="H562" s="1"/>
      <c r="I562" s="1"/>
      <c r="R562"/>
      <c r="S562"/>
      <c r="T562"/>
      <c r="U562"/>
      <c r="V562"/>
      <c r="W562"/>
      <c r="X562"/>
      <c r="Y562"/>
      <c r="Z562"/>
      <c r="AA562"/>
      <c r="AJ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</row>
    <row r="563" spans="4:85" ht="15">
      <c r="D563" s="1"/>
      <c r="E563" s="1"/>
      <c r="F563" s="1"/>
      <c r="G563" s="1"/>
      <c r="H563" s="1"/>
      <c r="I563" s="1"/>
      <c r="R563"/>
      <c r="S563"/>
      <c r="T563"/>
      <c r="U563"/>
      <c r="V563"/>
      <c r="W563"/>
      <c r="X563"/>
      <c r="Y563"/>
      <c r="Z563"/>
      <c r="AA563"/>
      <c r="AJ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</row>
    <row r="564" spans="4:85" ht="15">
      <c r="D564" s="1"/>
      <c r="E564" s="1"/>
      <c r="F564" s="1"/>
      <c r="G564" s="1"/>
      <c r="H564" s="1"/>
      <c r="I564" s="1"/>
      <c r="R564"/>
      <c r="S564"/>
      <c r="T564"/>
      <c r="U564"/>
      <c r="V564"/>
      <c r="W564"/>
      <c r="X564"/>
      <c r="Y564"/>
      <c r="Z564"/>
      <c r="AA564"/>
      <c r="AJ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</row>
    <row r="565" spans="4:85" ht="15">
      <c r="D565" s="1"/>
      <c r="E565" s="1"/>
      <c r="F565" s="1"/>
      <c r="G565" s="1"/>
      <c r="H565" s="1"/>
      <c r="I565" s="1"/>
      <c r="R565"/>
      <c r="S565"/>
      <c r="T565"/>
      <c r="U565"/>
      <c r="V565"/>
      <c r="W565"/>
      <c r="X565"/>
      <c r="Y565"/>
      <c r="Z565"/>
      <c r="AA565"/>
      <c r="AJ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</row>
    <row r="566" spans="4:85" ht="15">
      <c r="D566" s="1"/>
      <c r="E566" s="1"/>
      <c r="F566" s="1"/>
      <c r="G566" s="1"/>
      <c r="H566" s="1"/>
      <c r="I566" s="1"/>
      <c r="R566"/>
      <c r="S566"/>
      <c r="T566"/>
      <c r="U566"/>
      <c r="V566"/>
      <c r="W566"/>
      <c r="X566"/>
      <c r="Y566"/>
      <c r="Z566"/>
      <c r="AA566"/>
      <c r="AJ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</row>
    <row r="567" spans="4:85" ht="15">
      <c r="D567" s="1"/>
      <c r="E567" s="1"/>
      <c r="F567" s="1"/>
      <c r="G567" s="1"/>
      <c r="H567" s="1"/>
      <c r="I567" s="1"/>
      <c r="R567"/>
      <c r="S567"/>
      <c r="T567"/>
      <c r="U567"/>
      <c r="V567"/>
      <c r="W567"/>
      <c r="X567"/>
      <c r="Y567"/>
      <c r="Z567"/>
      <c r="AA567"/>
      <c r="AJ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</row>
    <row r="568" spans="4:85" ht="15">
      <c r="D568" s="1"/>
      <c r="E568" s="1"/>
      <c r="F568" s="1"/>
      <c r="G568" s="1"/>
      <c r="H568" s="1"/>
      <c r="I568" s="1"/>
      <c r="R568"/>
      <c r="S568"/>
      <c r="T568"/>
      <c r="U568"/>
      <c r="V568"/>
      <c r="W568"/>
      <c r="X568"/>
      <c r="Y568"/>
      <c r="Z568"/>
      <c r="AA568"/>
      <c r="AJ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</row>
    <row r="569" spans="4:85" ht="15">
      <c r="D569" s="1"/>
      <c r="E569" s="1"/>
      <c r="F569" s="1"/>
      <c r="G569" s="1"/>
      <c r="H569" s="1"/>
      <c r="I569" s="1"/>
      <c r="R569"/>
      <c r="S569"/>
      <c r="T569"/>
      <c r="U569"/>
      <c r="V569"/>
      <c r="W569"/>
      <c r="X569"/>
      <c r="Y569"/>
      <c r="Z569"/>
      <c r="AA569"/>
      <c r="AJ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</row>
    <row r="570" spans="4:85" ht="15">
      <c r="D570" s="1"/>
      <c r="E570" s="1"/>
      <c r="F570" s="1"/>
      <c r="G570" s="1"/>
      <c r="H570" s="1"/>
      <c r="I570" s="1"/>
      <c r="R570"/>
      <c r="S570"/>
      <c r="T570"/>
      <c r="U570"/>
      <c r="V570"/>
      <c r="W570"/>
      <c r="X570"/>
      <c r="Y570"/>
      <c r="Z570"/>
      <c r="AA570"/>
      <c r="AJ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</row>
    <row r="571" spans="4:85" ht="15">
      <c r="D571" s="1"/>
      <c r="E571" s="1"/>
      <c r="F571" s="1"/>
      <c r="G571" s="1"/>
      <c r="H571" s="1"/>
      <c r="I571" s="1"/>
      <c r="R571"/>
      <c r="S571"/>
      <c r="T571"/>
      <c r="U571"/>
      <c r="V571"/>
      <c r="W571"/>
      <c r="X571"/>
      <c r="Y571"/>
      <c r="Z571"/>
      <c r="AA571"/>
      <c r="AJ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</row>
    <row r="572" spans="4:85" ht="15">
      <c r="D572" s="1"/>
      <c r="E572" s="1"/>
      <c r="F572" s="1"/>
      <c r="G572" s="1"/>
      <c r="H572" s="1"/>
      <c r="I572" s="1"/>
      <c r="R572"/>
      <c r="S572"/>
      <c r="T572"/>
      <c r="U572"/>
      <c r="V572"/>
      <c r="W572"/>
      <c r="X572"/>
      <c r="Y572"/>
      <c r="Z572"/>
      <c r="AA572"/>
      <c r="AJ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</row>
    <row r="573" spans="4:85" ht="15">
      <c r="D573" s="1"/>
      <c r="E573" s="1"/>
      <c r="F573" s="1"/>
      <c r="G573" s="1"/>
      <c r="H573" s="1"/>
      <c r="I573" s="1"/>
      <c r="R573"/>
      <c r="S573"/>
      <c r="T573"/>
      <c r="U573"/>
      <c r="V573"/>
      <c r="W573"/>
      <c r="X573"/>
      <c r="Y573"/>
      <c r="Z573"/>
      <c r="AA573"/>
      <c r="AJ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</row>
    <row r="574" spans="4:85" ht="15">
      <c r="D574" s="1"/>
      <c r="E574" s="1"/>
      <c r="F574" s="1"/>
      <c r="G574" s="1"/>
      <c r="H574" s="1"/>
      <c r="I574" s="1"/>
      <c r="R574"/>
      <c r="S574"/>
      <c r="T574"/>
      <c r="U574"/>
      <c r="V574"/>
      <c r="W574"/>
      <c r="X574"/>
      <c r="Y574"/>
      <c r="Z574"/>
      <c r="AA574"/>
      <c r="AJ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</row>
    <row r="575" spans="4:85" ht="15">
      <c r="D575" s="1"/>
      <c r="E575" s="1"/>
      <c r="F575" s="1"/>
      <c r="G575" s="1"/>
      <c r="H575" s="1"/>
      <c r="I575" s="1"/>
      <c r="R575"/>
      <c r="S575"/>
      <c r="T575"/>
      <c r="U575"/>
      <c r="V575"/>
      <c r="W575"/>
      <c r="X575"/>
      <c r="Y575"/>
      <c r="Z575"/>
      <c r="AA575"/>
      <c r="AJ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</row>
    <row r="576" spans="4:85" ht="15">
      <c r="D576" s="1"/>
      <c r="E576" s="1"/>
      <c r="F576" s="1"/>
      <c r="G576" s="1"/>
      <c r="H576" s="1"/>
      <c r="I576" s="1"/>
      <c r="R576"/>
      <c r="S576"/>
      <c r="T576"/>
      <c r="U576"/>
      <c r="V576"/>
      <c r="W576"/>
      <c r="X576"/>
      <c r="Y576"/>
      <c r="Z576"/>
      <c r="AA576"/>
      <c r="AJ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</row>
    <row r="577" spans="4:85" ht="15">
      <c r="D577" s="1"/>
      <c r="E577" s="1"/>
      <c r="F577" s="1"/>
      <c r="G577" s="1"/>
      <c r="H577" s="1"/>
      <c r="I577" s="1"/>
      <c r="R577"/>
      <c r="S577"/>
      <c r="T577"/>
      <c r="U577"/>
      <c r="V577"/>
      <c r="W577"/>
      <c r="X577"/>
      <c r="Y577"/>
      <c r="Z577"/>
      <c r="AA577"/>
      <c r="AJ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</row>
    <row r="578" spans="4:85" ht="15">
      <c r="D578" s="1"/>
      <c r="E578" s="1"/>
      <c r="F578" s="1"/>
      <c r="G578" s="1"/>
      <c r="H578" s="1"/>
      <c r="I578" s="1"/>
      <c r="R578"/>
      <c r="S578"/>
      <c r="T578"/>
      <c r="U578"/>
      <c r="V578"/>
      <c r="W578"/>
      <c r="X578"/>
      <c r="Y578"/>
      <c r="Z578"/>
      <c r="AA578"/>
      <c r="AJ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</row>
    <row r="579" spans="4:85" ht="15">
      <c r="D579" s="1"/>
      <c r="E579" s="1"/>
      <c r="F579" s="1"/>
      <c r="G579" s="1"/>
      <c r="H579" s="1"/>
      <c r="I579" s="1"/>
      <c r="R579"/>
      <c r="S579"/>
      <c r="T579"/>
      <c r="U579"/>
      <c r="V579"/>
      <c r="W579"/>
      <c r="X579"/>
      <c r="Y579"/>
      <c r="Z579"/>
      <c r="AA579"/>
      <c r="AJ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</row>
    <row r="580" spans="4:85" ht="15">
      <c r="D580" s="1"/>
      <c r="E580" s="1"/>
      <c r="F580" s="1"/>
      <c r="G580" s="1"/>
      <c r="H580" s="1"/>
      <c r="I580" s="1"/>
      <c r="R580"/>
      <c r="S580"/>
      <c r="T580"/>
      <c r="U580"/>
      <c r="V580"/>
      <c r="W580"/>
      <c r="X580"/>
      <c r="Y580"/>
      <c r="Z580"/>
      <c r="AA580"/>
      <c r="AJ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</row>
    <row r="581" spans="4:85" ht="15">
      <c r="D581" s="1"/>
      <c r="E581" s="1"/>
      <c r="F581" s="1"/>
      <c r="G581" s="1"/>
      <c r="H581" s="1"/>
      <c r="I581" s="1"/>
      <c r="R581"/>
      <c r="S581"/>
      <c r="T581"/>
      <c r="U581"/>
      <c r="V581"/>
      <c r="W581"/>
      <c r="X581"/>
      <c r="Y581"/>
      <c r="Z581"/>
      <c r="AA581"/>
      <c r="AJ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</row>
    <row r="582" spans="4:85" ht="15">
      <c r="D582" s="1"/>
      <c r="E582" s="1"/>
      <c r="F582" s="1"/>
      <c r="G582" s="1"/>
      <c r="H582" s="1"/>
      <c r="I582" s="1"/>
      <c r="R582"/>
      <c r="S582"/>
      <c r="T582"/>
      <c r="U582"/>
      <c r="V582"/>
      <c r="W582"/>
      <c r="X582"/>
      <c r="Y582"/>
      <c r="Z582"/>
      <c r="AA582"/>
      <c r="AJ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</row>
    <row r="583" spans="4:85" ht="15">
      <c r="D583" s="1"/>
      <c r="E583" s="1"/>
      <c r="F583" s="1"/>
      <c r="G583" s="1"/>
      <c r="H583" s="1"/>
      <c r="I583" s="1"/>
      <c r="R583"/>
      <c r="S583"/>
      <c r="T583"/>
      <c r="U583"/>
      <c r="V583"/>
      <c r="W583"/>
      <c r="X583"/>
      <c r="Y583"/>
      <c r="Z583"/>
      <c r="AA583"/>
      <c r="AJ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</row>
    <row r="584" spans="4:85" ht="15">
      <c r="D584" s="1"/>
      <c r="E584" s="1"/>
      <c r="F584" s="1"/>
      <c r="G584" s="1"/>
      <c r="H584" s="1"/>
      <c r="I584" s="1"/>
      <c r="R584"/>
      <c r="S584"/>
      <c r="T584"/>
      <c r="U584"/>
      <c r="V584"/>
      <c r="W584"/>
      <c r="X584"/>
      <c r="Y584"/>
      <c r="Z584"/>
      <c r="AA584"/>
      <c r="AJ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</row>
    <row r="585" spans="4:85" ht="15">
      <c r="D585" s="1"/>
      <c r="E585" s="1"/>
      <c r="F585" s="1"/>
      <c r="G585" s="1"/>
      <c r="H585" s="1"/>
      <c r="I585" s="1"/>
      <c r="R585"/>
      <c r="S585"/>
      <c r="T585"/>
      <c r="U585"/>
      <c r="V585"/>
      <c r="W585"/>
      <c r="X585"/>
      <c r="Y585"/>
      <c r="Z585"/>
      <c r="AA585"/>
      <c r="AJ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</row>
    <row r="586" spans="4:85" ht="15">
      <c r="D586" s="1"/>
      <c r="E586" s="1"/>
      <c r="F586" s="1"/>
      <c r="G586" s="1"/>
      <c r="H586" s="1"/>
      <c r="I586" s="1"/>
      <c r="R586"/>
      <c r="S586"/>
      <c r="T586"/>
      <c r="U586"/>
      <c r="V586"/>
      <c r="W586"/>
      <c r="X586"/>
      <c r="Y586"/>
      <c r="Z586"/>
      <c r="AA586"/>
      <c r="AJ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</row>
    <row r="587" spans="4:85" ht="15">
      <c r="D587" s="1"/>
      <c r="E587" s="1"/>
      <c r="F587" s="1"/>
      <c r="G587" s="1"/>
      <c r="H587" s="1"/>
      <c r="I587" s="1"/>
      <c r="R587"/>
      <c r="S587"/>
      <c r="T587"/>
      <c r="U587"/>
      <c r="V587"/>
      <c r="W587"/>
      <c r="X587"/>
      <c r="Y587"/>
      <c r="Z587"/>
      <c r="AA587"/>
      <c r="AJ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</row>
    <row r="588" spans="4:85" ht="15">
      <c r="D588" s="1"/>
      <c r="E588" s="1"/>
      <c r="F588" s="1"/>
      <c r="G588" s="1"/>
      <c r="H588" s="1"/>
      <c r="I588" s="1"/>
      <c r="R588"/>
      <c r="S588"/>
      <c r="T588"/>
      <c r="U588"/>
      <c r="V588"/>
      <c r="W588"/>
      <c r="X588"/>
      <c r="Y588"/>
      <c r="Z588"/>
      <c r="AA588"/>
      <c r="AJ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</row>
    <row r="589" spans="4:85" ht="15">
      <c r="D589" s="1"/>
      <c r="E589" s="1"/>
      <c r="F589" s="1"/>
      <c r="G589" s="1"/>
      <c r="H589" s="1"/>
      <c r="I589" s="1"/>
      <c r="R589"/>
      <c r="S589"/>
      <c r="T589"/>
      <c r="U589"/>
      <c r="V589"/>
      <c r="W589"/>
      <c r="X589"/>
      <c r="Y589"/>
      <c r="Z589"/>
      <c r="AA589"/>
      <c r="AJ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</row>
    <row r="590" spans="4:85" ht="15">
      <c r="D590" s="1"/>
      <c r="E590" s="1"/>
      <c r="F590" s="1"/>
      <c r="G590" s="1"/>
      <c r="H590" s="1"/>
      <c r="I590" s="1"/>
      <c r="R590"/>
      <c r="S590"/>
      <c r="T590"/>
      <c r="U590"/>
      <c r="V590"/>
      <c r="W590"/>
      <c r="X590"/>
      <c r="Y590"/>
      <c r="Z590"/>
      <c r="AA590"/>
      <c r="AJ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</row>
    <row r="591" spans="4:85" ht="15">
      <c r="D591" s="1"/>
      <c r="E591" s="1"/>
      <c r="F591" s="1"/>
      <c r="G591" s="1"/>
      <c r="H591" s="1"/>
      <c r="I591" s="1"/>
      <c r="R591"/>
      <c r="S591"/>
      <c r="T591"/>
      <c r="U591"/>
      <c r="V591"/>
      <c r="W591"/>
      <c r="X591"/>
      <c r="Y591"/>
      <c r="Z591"/>
      <c r="AA591"/>
      <c r="AJ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</row>
    <row r="592" spans="4:85" ht="15">
      <c r="D592" s="1"/>
      <c r="E592" s="1"/>
      <c r="F592" s="1"/>
      <c r="G592" s="1"/>
      <c r="H592" s="1"/>
      <c r="I592" s="1"/>
      <c r="R592"/>
      <c r="S592"/>
      <c r="T592"/>
      <c r="U592"/>
      <c r="V592"/>
      <c r="W592"/>
      <c r="X592"/>
      <c r="Y592"/>
      <c r="Z592"/>
      <c r="AA592"/>
      <c r="AJ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</row>
    <row r="593" spans="4:85" ht="15">
      <c r="D593" s="1"/>
      <c r="E593" s="1"/>
      <c r="F593" s="1"/>
      <c r="G593" s="1"/>
      <c r="H593" s="1"/>
      <c r="I593" s="1"/>
      <c r="R593"/>
      <c r="S593"/>
      <c r="T593"/>
      <c r="U593"/>
      <c r="V593"/>
      <c r="W593"/>
      <c r="X593"/>
      <c r="Y593"/>
      <c r="Z593"/>
      <c r="AA593"/>
      <c r="AJ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</row>
    <row r="594" spans="4:85" ht="15">
      <c r="D594" s="1"/>
      <c r="E594" s="1"/>
      <c r="F594" s="1"/>
      <c r="G594" s="1"/>
      <c r="H594" s="1"/>
      <c r="I594" s="1"/>
      <c r="R594"/>
      <c r="S594"/>
      <c r="T594"/>
      <c r="U594"/>
      <c r="V594"/>
      <c r="W594"/>
      <c r="X594"/>
      <c r="Y594"/>
      <c r="Z594"/>
      <c r="AA594"/>
      <c r="AJ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</row>
    <row r="595" spans="4:85" ht="15">
      <c r="D595" s="1"/>
      <c r="E595" s="1"/>
      <c r="F595" s="1"/>
      <c r="G595" s="1"/>
      <c r="H595" s="1"/>
      <c r="I595" s="1"/>
      <c r="R595"/>
      <c r="S595"/>
      <c r="T595"/>
      <c r="U595"/>
      <c r="V595"/>
      <c r="W595"/>
      <c r="X595"/>
      <c r="Y595"/>
      <c r="Z595"/>
      <c r="AA595"/>
      <c r="AJ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</row>
    <row r="596" spans="4:85" ht="15">
      <c r="D596" s="1"/>
      <c r="E596" s="1"/>
      <c r="F596" s="1"/>
      <c r="G596" s="1"/>
      <c r="H596" s="1"/>
      <c r="I596" s="1"/>
      <c r="R596"/>
      <c r="S596"/>
      <c r="T596"/>
      <c r="U596"/>
      <c r="V596"/>
      <c r="W596"/>
      <c r="X596"/>
      <c r="Y596"/>
      <c r="Z596"/>
      <c r="AA596"/>
      <c r="AJ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</row>
    <row r="597" spans="4:85" ht="15">
      <c r="D597" s="1"/>
      <c r="E597" s="1"/>
      <c r="F597" s="1"/>
      <c r="G597" s="1"/>
      <c r="H597" s="1"/>
      <c r="I597" s="1"/>
      <c r="R597"/>
      <c r="S597"/>
      <c r="T597"/>
      <c r="U597"/>
      <c r="V597"/>
      <c r="W597"/>
      <c r="X597"/>
      <c r="Y597"/>
      <c r="Z597"/>
      <c r="AA597"/>
      <c r="AJ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</row>
    <row r="598" spans="4:85" ht="15">
      <c r="D598" s="1"/>
      <c r="E598" s="1"/>
      <c r="F598" s="1"/>
      <c r="G598" s="1"/>
      <c r="H598" s="1"/>
      <c r="I598" s="1"/>
      <c r="R598"/>
      <c r="S598"/>
      <c r="T598"/>
      <c r="U598"/>
      <c r="V598"/>
      <c r="W598"/>
      <c r="X598"/>
      <c r="Y598"/>
      <c r="Z598"/>
      <c r="AA598"/>
      <c r="AJ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</row>
    <row r="599" spans="4:85" ht="15">
      <c r="D599" s="1"/>
      <c r="E599" s="1"/>
      <c r="F599" s="1"/>
      <c r="G599" s="1"/>
      <c r="H599" s="1"/>
      <c r="I599" s="1"/>
      <c r="R599"/>
      <c r="S599"/>
      <c r="T599"/>
      <c r="U599"/>
      <c r="V599"/>
      <c r="W599"/>
      <c r="X599"/>
      <c r="Y599"/>
      <c r="Z599"/>
      <c r="AA599"/>
      <c r="AJ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</row>
    <row r="600" spans="4:85" ht="15">
      <c r="D600" s="1"/>
      <c r="E600" s="1"/>
      <c r="F600" s="1"/>
      <c r="G600" s="1"/>
      <c r="H600" s="1"/>
      <c r="I600" s="1"/>
      <c r="R600"/>
      <c r="S600"/>
      <c r="T600"/>
      <c r="U600"/>
      <c r="V600"/>
      <c r="W600"/>
      <c r="X600"/>
      <c r="Y600"/>
      <c r="Z600"/>
      <c r="AA600"/>
      <c r="AJ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</row>
    <row r="601" spans="4:85" ht="15">
      <c r="D601" s="1"/>
      <c r="E601" s="1"/>
      <c r="F601" s="1"/>
      <c r="G601" s="1"/>
      <c r="H601" s="1"/>
      <c r="I601" s="1"/>
      <c r="R601"/>
      <c r="S601"/>
      <c r="T601"/>
      <c r="U601"/>
      <c r="V601"/>
      <c r="W601"/>
      <c r="X601"/>
      <c r="Y601"/>
      <c r="Z601"/>
      <c r="AA601"/>
      <c r="AJ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</row>
    <row r="602" spans="4:85" ht="15">
      <c r="D602" s="1"/>
      <c r="E602" s="1"/>
      <c r="F602" s="1"/>
      <c r="G602" s="1"/>
      <c r="H602" s="1"/>
      <c r="I602" s="1"/>
      <c r="R602"/>
      <c r="S602"/>
      <c r="T602"/>
      <c r="U602"/>
      <c r="V602"/>
      <c r="W602"/>
      <c r="X602"/>
      <c r="Y602"/>
      <c r="Z602"/>
      <c r="AA602"/>
      <c r="AJ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</row>
    <row r="603" spans="4:85" ht="15">
      <c r="D603" s="1"/>
      <c r="E603" s="1"/>
      <c r="F603" s="1"/>
      <c r="G603" s="1"/>
      <c r="H603" s="1"/>
      <c r="I603" s="1"/>
      <c r="R603"/>
      <c r="S603"/>
      <c r="T603"/>
      <c r="U603"/>
      <c r="V603"/>
      <c r="W603"/>
      <c r="X603"/>
      <c r="Y603"/>
      <c r="Z603"/>
      <c r="AA603"/>
      <c r="AJ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</row>
    <row r="604" spans="4:85" ht="15">
      <c r="D604" s="1"/>
      <c r="E604" s="1"/>
      <c r="F604" s="1"/>
      <c r="G604" s="1"/>
      <c r="H604" s="1"/>
      <c r="I604" s="1"/>
      <c r="R604"/>
      <c r="S604"/>
      <c r="T604"/>
      <c r="U604"/>
      <c r="V604"/>
      <c r="W604"/>
      <c r="X604"/>
      <c r="Y604"/>
      <c r="Z604"/>
      <c r="AA604"/>
      <c r="AJ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</row>
    <row r="605" spans="4:85" ht="15">
      <c r="D605" s="1"/>
      <c r="E605" s="1"/>
      <c r="F605" s="1"/>
      <c r="G605" s="1"/>
      <c r="H605" s="1"/>
      <c r="I605" s="1"/>
      <c r="R605"/>
      <c r="S605"/>
      <c r="T605"/>
      <c r="U605"/>
      <c r="V605"/>
      <c r="W605"/>
      <c r="X605"/>
      <c r="Y605"/>
      <c r="Z605"/>
      <c r="AA605"/>
      <c r="AJ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</row>
    <row r="606" spans="4:85" ht="15">
      <c r="D606" s="1"/>
      <c r="E606" s="1"/>
      <c r="F606" s="1"/>
      <c r="G606" s="1"/>
      <c r="H606" s="1"/>
      <c r="I606" s="1"/>
      <c r="R606"/>
      <c r="S606"/>
      <c r="T606"/>
      <c r="U606"/>
      <c r="V606"/>
      <c r="W606"/>
      <c r="X606"/>
      <c r="Y606"/>
      <c r="Z606"/>
      <c r="AA606"/>
      <c r="AJ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</row>
    <row r="607" spans="4:85" ht="15">
      <c r="D607" s="1"/>
      <c r="E607" s="1"/>
      <c r="F607" s="1"/>
      <c r="G607" s="1"/>
      <c r="H607" s="1"/>
      <c r="I607" s="1"/>
      <c r="R607"/>
      <c r="S607"/>
      <c r="T607"/>
      <c r="U607"/>
      <c r="V607"/>
      <c r="W607"/>
      <c r="X607"/>
      <c r="Y607"/>
      <c r="Z607"/>
      <c r="AA607"/>
      <c r="AJ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</row>
    <row r="608" spans="4:85" ht="15">
      <c r="D608" s="1"/>
      <c r="E608" s="1"/>
      <c r="F608" s="1"/>
      <c r="G608" s="1"/>
      <c r="H608" s="1"/>
      <c r="I608" s="1"/>
      <c r="R608"/>
      <c r="S608"/>
      <c r="T608"/>
      <c r="U608"/>
      <c r="V608"/>
      <c r="W608"/>
      <c r="X608"/>
      <c r="Y608"/>
      <c r="Z608"/>
      <c r="AA608"/>
      <c r="AJ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</row>
    <row r="609" spans="4:85" ht="15">
      <c r="D609" s="1"/>
      <c r="E609" s="1"/>
      <c r="F609" s="1"/>
      <c r="G609" s="1"/>
      <c r="H609" s="1"/>
      <c r="I609" s="1"/>
      <c r="R609"/>
      <c r="S609"/>
      <c r="T609"/>
      <c r="U609"/>
      <c r="V609"/>
      <c r="W609"/>
      <c r="X609"/>
      <c r="Y609"/>
      <c r="Z609"/>
      <c r="AA609"/>
      <c r="AJ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</row>
    <row r="610" spans="4:85" ht="15">
      <c r="D610" s="1"/>
      <c r="E610" s="1"/>
      <c r="F610" s="1"/>
      <c r="G610" s="1"/>
      <c r="H610" s="1"/>
      <c r="I610" s="1"/>
      <c r="R610"/>
      <c r="S610"/>
      <c r="T610"/>
      <c r="U610"/>
      <c r="V610"/>
      <c r="W610"/>
      <c r="X610"/>
      <c r="Y610"/>
      <c r="Z610"/>
      <c r="AA610"/>
      <c r="AJ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</row>
    <row r="611" spans="4:85" ht="15">
      <c r="D611" s="1"/>
      <c r="E611" s="1"/>
      <c r="F611" s="1"/>
      <c r="G611" s="1"/>
      <c r="H611" s="1"/>
      <c r="I611" s="1"/>
      <c r="R611"/>
      <c r="S611"/>
      <c r="T611"/>
      <c r="U611"/>
      <c r="V611"/>
      <c r="W611"/>
      <c r="X611"/>
      <c r="Y611"/>
      <c r="Z611"/>
      <c r="AA611"/>
      <c r="AJ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</row>
    <row r="612" spans="4:85" ht="15">
      <c r="D612" s="1"/>
      <c r="E612" s="1"/>
      <c r="F612" s="1"/>
      <c r="G612" s="1"/>
      <c r="H612" s="1"/>
      <c r="I612" s="1"/>
      <c r="R612"/>
      <c r="S612"/>
      <c r="T612"/>
      <c r="U612"/>
      <c r="V612"/>
      <c r="W612"/>
      <c r="X612"/>
      <c r="Y612"/>
      <c r="Z612"/>
      <c r="AA612"/>
      <c r="AJ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</row>
    <row r="613" spans="4:85" ht="15">
      <c r="D613" s="1"/>
      <c r="E613" s="1"/>
      <c r="F613" s="1"/>
      <c r="G613" s="1"/>
      <c r="H613" s="1"/>
      <c r="I613" s="1"/>
      <c r="R613"/>
      <c r="S613"/>
      <c r="T613"/>
      <c r="U613"/>
      <c r="V613"/>
      <c r="W613"/>
      <c r="X613"/>
      <c r="Y613"/>
      <c r="Z613"/>
      <c r="AA613"/>
      <c r="AJ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</row>
    <row r="614" spans="4:85" ht="15">
      <c r="D614" s="1"/>
      <c r="E614" s="1"/>
      <c r="F614" s="1"/>
      <c r="G614" s="1"/>
      <c r="H614" s="1"/>
      <c r="I614" s="1"/>
      <c r="R614"/>
      <c r="S614"/>
      <c r="T614"/>
      <c r="U614"/>
      <c r="V614"/>
      <c r="W614"/>
      <c r="X614"/>
      <c r="Y614"/>
      <c r="Z614"/>
      <c r="AA614"/>
      <c r="AJ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</row>
    <row r="615" spans="4:85" ht="15">
      <c r="D615" s="1"/>
      <c r="E615" s="1"/>
      <c r="F615" s="1"/>
      <c r="G615" s="1"/>
      <c r="H615" s="1"/>
      <c r="I615" s="1"/>
      <c r="R615"/>
      <c r="S615"/>
      <c r="T615"/>
      <c r="U615"/>
      <c r="V615"/>
      <c r="W615"/>
      <c r="X615"/>
      <c r="Y615"/>
      <c r="Z615"/>
      <c r="AA615"/>
      <c r="AJ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</row>
    <row r="616" spans="4:85" ht="15">
      <c r="D616" s="1"/>
      <c r="E616" s="1"/>
      <c r="F616" s="1"/>
      <c r="G616" s="1"/>
      <c r="H616" s="1"/>
      <c r="I616" s="1"/>
      <c r="R616"/>
      <c r="S616"/>
      <c r="T616"/>
      <c r="U616"/>
      <c r="V616"/>
      <c r="W616"/>
      <c r="X616"/>
      <c r="Y616"/>
      <c r="Z616"/>
      <c r="AA616"/>
      <c r="AJ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</row>
    <row r="617" spans="4:85" ht="15">
      <c r="D617" s="1"/>
      <c r="E617" s="1"/>
      <c r="F617" s="1"/>
      <c r="G617" s="1"/>
      <c r="H617" s="1"/>
      <c r="I617" s="1"/>
      <c r="R617"/>
      <c r="S617"/>
      <c r="T617"/>
      <c r="U617"/>
      <c r="V617"/>
      <c r="W617"/>
      <c r="X617"/>
      <c r="Y617"/>
      <c r="Z617"/>
      <c r="AA617"/>
      <c r="AJ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</row>
    <row r="618" spans="4:85" ht="15">
      <c r="D618" s="1"/>
      <c r="E618" s="1"/>
      <c r="F618" s="1"/>
      <c r="G618" s="1"/>
      <c r="H618" s="1"/>
      <c r="I618" s="1"/>
      <c r="R618"/>
      <c r="S618"/>
      <c r="T618"/>
      <c r="U618"/>
      <c r="V618"/>
      <c r="W618"/>
      <c r="X618"/>
      <c r="Y618"/>
      <c r="Z618"/>
      <c r="AA618"/>
      <c r="AJ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</row>
    <row r="619" spans="4:85" ht="15">
      <c r="D619" s="1"/>
      <c r="E619" s="1"/>
      <c r="F619" s="1"/>
      <c r="G619" s="1"/>
      <c r="H619" s="1"/>
      <c r="I619" s="1"/>
      <c r="R619"/>
      <c r="S619"/>
      <c r="T619"/>
      <c r="U619"/>
      <c r="V619"/>
      <c r="W619"/>
      <c r="X619"/>
      <c r="Y619"/>
      <c r="Z619"/>
      <c r="AA619"/>
      <c r="AJ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</row>
    <row r="620" spans="4:85" ht="15">
      <c r="D620" s="1"/>
      <c r="E620" s="1"/>
      <c r="F620" s="1"/>
      <c r="G620" s="1"/>
      <c r="H620" s="1"/>
      <c r="I620" s="1"/>
      <c r="R620"/>
      <c r="S620"/>
      <c r="T620"/>
      <c r="U620"/>
      <c r="V620"/>
      <c r="W620"/>
      <c r="X620"/>
      <c r="Y620"/>
      <c r="Z620"/>
      <c r="AA620"/>
      <c r="AJ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</row>
    <row r="621" spans="4:85" ht="15">
      <c r="D621" s="1"/>
      <c r="E621" s="1"/>
      <c r="F621" s="1"/>
      <c r="G621" s="1"/>
      <c r="H621" s="1"/>
      <c r="I621" s="1"/>
      <c r="R621"/>
      <c r="S621"/>
      <c r="T621"/>
      <c r="U621"/>
      <c r="V621"/>
      <c r="W621"/>
      <c r="X621"/>
      <c r="Y621"/>
      <c r="Z621"/>
      <c r="AA621"/>
      <c r="AJ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</row>
    <row r="622" spans="4:85" ht="15">
      <c r="D622" s="1"/>
      <c r="E622" s="1"/>
      <c r="F622" s="1"/>
      <c r="G622" s="1"/>
      <c r="H622" s="1"/>
      <c r="I622" s="1"/>
      <c r="R622"/>
      <c r="S622"/>
      <c r="T622"/>
      <c r="U622"/>
      <c r="V622"/>
      <c r="W622"/>
      <c r="X622"/>
      <c r="Y622"/>
      <c r="Z622"/>
      <c r="AA622"/>
      <c r="AJ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</row>
    <row r="623" spans="4:85" ht="15">
      <c r="D623" s="1"/>
      <c r="E623" s="1"/>
      <c r="F623" s="1"/>
      <c r="G623" s="1"/>
      <c r="H623" s="1"/>
      <c r="I623" s="1"/>
      <c r="R623"/>
      <c r="S623"/>
      <c r="T623"/>
      <c r="U623"/>
      <c r="V623"/>
      <c r="W623"/>
      <c r="X623"/>
      <c r="Y623"/>
      <c r="Z623"/>
      <c r="AA623"/>
      <c r="AJ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</row>
    <row r="624" spans="4:85" ht="15">
      <c r="D624" s="1"/>
      <c r="E624" s="1"/>
      <c r="F624" s="1"/>
      <c r="G624" s="1"/>
      <c r="H624" s="1"/>
      <c r="I624" s="1"/>
      <c r="R624"/>
      <c r="S624"/>
      <c r="T624"/>
      <c r="U624"/>
      <c r="V624"/>
      <c r="W624"/>
      <c r="X624"/>
      <c r="Y624"/>
      <c r="Z624"/>
      <c r="AA624"/>
      <c r="AJ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</row>
    <row r="625" spans="4:85" ht="15">
      <c r="D625" s="1"/>
      <c r="E625" s="1"/>
      <c r="F625" s="1"/>
      <c r="G625" s="1"/>
      <c r="H625" s="1"/>
      <c r="I625" s="1"/>
      <c r="R625"/>
      <c r="S625"/>
      <c r="T625"/>
      <c r="U625"/>
      <c r="V625"/>
      <c r="W625"/>
      <c r="X625"/>
      <c r="Y625"/>
      <c r="Z625"/>
      <c r="AA625"/>
      <c r="AJ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</row>
    <row r="626" spans="4:85" ht="15">
      <c r="D626" s="1"/>
      <c r="E626" s="1"/>
      <c r="F626" s="1"/>
      <c r="G626" s="1"/>
      <c r="H626" s="1"/>
      <c r="I626" s="1"/>
      <c r="R626"/>
      <c r="S626"/>
      <c r="T626"/>
      <c r="U626"/>
      <c r="V626"/>
      <c r="W626"/>
      <c r="X626"/>
      <c r="Y626"/>
      <c r="Z626"/>
      <c r="AA626"/>
      <c r="AJ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</row>
    <row r="627" spans="4:85" ht="15">
      <c r="D627" s="1"/>
      <c r="E627" s="1"/>
      <c r="F627" s="1"/>
      <c r="G627" s="1"/>
      <c r="H627" s="1"/>
      <c r="I627" s="1"/>
      <c r="R627"/>
      <c r="S627"/>
      <c r="T627"/>
      <c r="U627"/>
      <c r="V627"/>
      <c r="W627"/>
      <c r="X627"/>
      <c r="Y627"/>
      <c r="Z627"/>
      <c r="AA627"/>
      <c r="AJ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</row>
    <row r="628" spans="4:85" ht="15">
      <c r="D628" s="1"/>
      <c r="E628" s="1"/>
      <c r="F628" s="1"/>
      <c r="G628" s="1"/>
      <c r="H628" s="1"/>
      <c r="I628" s="1"/>
      <c r="R628"/>
      <c r="S628"/>
      <c r="T628"/>
      <c r="U628"/>
      <c r="V628"/>
      <c r="W628"/>
      <c r="X628"/>
      <c r="Y628"/>
      <c r="Z628"/>
      <c r="AA628"/>
      <c r="AJ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</row>
    <row r="629" spans="4:85" ht="15">
      <c r="D629" s="1"/>
      <c r="E629" s="1"/>
      <c r="F629" s="1"/>
      <c r="G629" s="1"/>
      <c r="H629" s="1"/>
      <c r="I629" s="1"/>
      <c r="R629"/>
      <c r="S629"/>
      <c r="T629"/>
      <c r="U629"/>
      <c r="V629"/>
      <c r="W629"/>
      <c r="X629"/>
      <c r="Y629"/>
      <c r="Z629"/>
      <c r="AA629"/>
      <c r="AJ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</row>
    <row r="630" spans="4:85" ht="15">
      <c r="D630" s="1"/>
      <c r="E630" s="1"/>
      <c r="F630" s="1"/>
      <c r="G630" s="1"/>
      <c r="H630" s="1"/>
      <c r="I630" s="1"/>
      <c r="R630"/>
      <c r="S630"/>
      <c r="T630"/>
      <c r="U630"/>
      <c r="V630"/>
      <c r="W630"/>
      <c r="X630"/>
      <c r="Y630"/>
      <c r="Z630"/>
      <c r="AA630"/>
      <c r="AJ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</row>
    <row r="631" spans="4:85" ht="15">
      <c r="D631" s="1"/>
      <c r="E631" s="1"/>
      <c r="F631" s="1"/>
      <c r="G631" s="1"/>
      <c r="H631" s="1"/>
      <c r="I631" s="1"/>
      <c r="R631"/>
      <c r="S631"/>
      <c r="T631"/>
      <c r="U631"/>
      <c r="V631"/>
      <c r="W631"/>
      <c r="X631"/>
      <c r="Y631"/>
      <c r="Z631"/>
      <c r="AA631"/>
      <c r="AJ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</row>
    <row r="632" spans="4:85" ht="15">
      <c r="D632" s="1"/>
      <c r="E632" s="1"/>
      <c r="F632" s="1"/>
      <c r="G632" s="1"/>
      <c r="H632" s="1"/>
      <c r="I632" s="1"/>
      <c r="R632"/>
      <c r="S632"/>
      <c r="T632"/>
      <c r="U632"/>
      <c r="V632"/>
      <c r="W632"/>
      <c r="X632"/>
      <c r="Y632"/>
      <c r="Z632"/>
      <c r="AA632"/>
      <c r="AJ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</row>
    <row r="633" spans="4:85" ht="15">
      <c r="D633" s="1"/>
      <c r="E633" s="1"/>
      <c r="F633" s="1"/>
      <c r="G633" s="1"/>
      <c r="H633" s="1"/>
      <c r="I633" s="1"/>
      <c r="R633"/>
      <c r="S633"/>
      <c r="T633"/>
      <c r="U633"/>
      <c r="V633"/>
      <c r="W633"/>
      <c r="X633"/>
      <c r="Y633"/>
      <c r="Z633"/>
      <c r="AA633"/>
      <c r="AJ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</row>
    <row r="634" spans="4:85" ht="15">
      <c r="D634" s="1"/>
      <c r="E634" s="1"/>
      <c r="F634" s="1"/>
      <c r="G634" s="1"/>
      <c r="H634" s="1"/>
      <c r="I634" s="1"/>
      <c r="R634"/>
      <c r="S634"/>
      <c r="T634"/>
      <c r="U634"/>
      <c r="V634"/>
      <c r="W634"/>
      <c r="X634"/>
      <c r="Y634"/>
      <c r="Z634"/>
      <c r="AA634"/>
      <c r="AJ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</row>
    <row r="635" spans="4:85" ht="15">
      <c r="D635" s="1"/>
      <c r="E635" s="1"/>
      <c r="F635" s="1"/>
      <c r="G635" s="1"/>
      <c r="H635" s="1"/>
      <c r="I635" s="1"/>
      <c r="R635"/>
      <c r="S635"/>
      <c r="T635"/>
      <c r="U635"/>
      <c r="V635"/>
      <c r="W635"/>
      <c r="X635"/>
      <c r="Y635"/>
      <c r="Z635"/>
      <c r="AA635"/>
      <c r="AJ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</row>
    <row r="636" spans="4:85" ht="15">
      <c r="D636" s="1"/>
      <c r="E636" s="1"/>
      <c r="F636" s="1"/>
      <c r="G636" s="1"/>
      <c r="H636" s="1"/>
      <c r="I636" s="1"/>
      <c r="R636"/>
      <c r="S636"/>
      <c r="T636"/>
      <c r="U636"/>
      <c r="V636"/>
      <c r="W636"/>
      <c r="X636"/>
      <c r="Y636"/>
      <c r="Z636"/>
      <c r="AA636"/>
      <c r="AJ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</row>
    <row r="637" spans="4:85" ht="15">
      <c r="D637" s="1"/>
      <c r="E637" s="1"/>
      <c r="F637" s="1"/>
      <c r="G637" s="1"/>
      <c r="H637" s="1"/>
      <c r="I637" s="1"/>
      <c r="R637"/>
      <c r="S637"/>
      <c r="T637"/>
      <c r="U637"/>
      <c r="V637"/>
      <c r="W637"/>
      <c r="X637"/>
      <c r="Y637"/>
      <c r="Z637"/>
      <c r="AA637"/>
      <c r="AJ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</row>
    <row r="638" spans="4:85" ht="15">
      <c r="D638" s="1"/>
      <c r="E638" s="1"/>
      <c r="F638" s="1"/>
      <c r="G638" s="1"/>
      <c r="H638" s="1"/>
      <c r="I638" s="1"/>
      <c r="R638"/>
      <c r="S638"/>
      <c r="T638"/>
      <c r="U638"/>
      <c r="V638"/>
      <c r="W638"/>
      <c r="X638"/>
      <c r="Y638"/>
      <c r="Z638"/>
      <c r="AA638"/>
      <c r="AJ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</row>
    <row r="639" spans="4:85" ht="15">
      <c r="D639" s="1"/>
      <c r="E639" s="1"/>
      <c r="F639" s="1"/>
      <c r="G639" s="1"/>
      <c r="H639" s="1"/>
      <c r="I639" s="1"/>
      <c r="R639"/>
      <c r="S639"/>
      <c r="T639"/>
      <c r="U639"/>
      <c r="V639"/>
      <c r="W639"/>
      <c r="X639"/>
      <c r="Y639"/>
      <c r="Z639"/>
      <c r="AA639"/>
      <c r="AJ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</row>
    <row r="640" spans="4:85" ht="15">
      <c r="D640" s="1"/>
      <c r="E640" s="1"/>
      <c r="F640" s="1"/>
      <c r="G640" s="1"/>
      <c r="H640" s="1"/>
      <c r="I640" s="1"/>
      <c r="R640"/>
      <c r="S640"/>
      <c r="T640"/>
      <c r="U640"/>
      <c r="V640"/>
      <c r="W640"/>
      <c r="X640"/>
      <c r="Y640"/>
      <c r="Z640"/>
      <c r="AA640"/>
      <c r="AJ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</row>
    <row r="641" spans="4:85" ht="15">
      <c r="D641" s="1"/>
      <c r="E641" s="1"/>
      <c r="F641" s="1"/>
      <c r="G641" s="1"/>
      <c r="H641" s="1"/>
      <c r="I641" s="1"/>
      <c r="R641"/>
      <c r="S641"/>
      <c r="T641"/>
      <c r="U641"/>
      <c r="V641"/>
      <c r="W641"/>
      <c r="X641"/>
      <c r="Y641"/>
      <c r="Z641"/>
      <c r="AA641"/>
      <c r="AJ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</row>
    <row r="642" spans="4:85" ht="15">
      <c r="D642" s="1"/>
      <c r="E642" s="1"/>
      <c r="F642" s="1"/>
      <c r="G642" s="1"/>
      <c r="H642" s="1"/>
      <c r="I642" s="1"/>
      <c r="R642"/>
      <c r="S642"/>
      <c r="T642"/>
      <c r="U642"/>
      <c r="V642"/>
      <c r="W642"/>
      <c r="X642"/>
      <c r="Y642"/>
      <c r="Z642"/>
      <c r="AA642"/>
      <c r="AJ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</row>
    <row r="643" spans="4:85" ht="15">
      <c r="D643" s="1"/>
      <c r="E643" s="1"/>
      <c r="F643" s="1"/>
      <c r="G643" s="1"/>
      <c r="H643" s="1"/>
      <c r="I643" s="1"/>
      <c r="R643"/>
      <c r="S643"/>
      <c r="T643"/>
      <c r="U643"/>
      <c r="V643"/>
      <c r="W643"/>
      <c r="X643"/>
      <c r="Y643"/>
      <c r="Z643"/>
      <c r="AA643"/>
      <c r="AJ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</row>
    <row r="644" spans="4:85" ht="15">
      <c r="D644" s="1"/>
      <c r="E644" s="1"/>
      <c r="F644" s="1"/>
      <c r="G644" s="1"/>
      <c r="H644" s="1"/>
      <c r="I644" s="1"/>
      <c r="R644"/>
      <c r="S644"/>
      <c r="T644"/>
      <c r="U644"/>
      <c r="V644"/>
      <c r="W644"/>
      <c r="X644"/>
      <c r="Y644"/>
      <c r="Z644"/>
      <c r="AA644"/>
      <c r="AJ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</row>
    <row r="645" spans="4:85" ht="15">
      <c r="D645" s="1"/>
      <c r="E645" s="1"/>
      <c r="F645" s="1"/>
      <c r="G645" s="1"/>
      <c r="H645" s="1"/>
      <c r="I645" s="1"/>
      <c r="R645"/>
      <c r="S645"/>
      <c r="T645"/>
      <c r="U645"/>
      <c r="V645"/>
      <c r="W645"/>
      <c r="X645"/>
      <c r="Y645"/>
      <c r="Z645"/>
      <c r="AA645"/>
      <c r="AJ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</row>
    <row r="646" spans="4:85" ht="15">
      <c r="D646" s="1"/>
      <c r="E646" s="1"/>
      <c r="F646" s="1"/>
      <c r="G646" s="1"/>
      <c r="H646" s="1"/>
      <c r="I646" s="1"/>
      <c r="R646"/>
      <c r="S646"/>
      <c r="T646"/>
      <c r="U646"/>
      <c r="V646"/>
      <c r="W646"/>
      <c r="X646"/>
      <c r="Y646"/>
      <c r="Z646"/>
      <c r="AA646"/>
      <c r="AJ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</row>
    <row r="647" spans="4:85" ht="15">
      <c r="D647" s="1"/>
      <c r="E647" s="1"/>
      <c r="F647" s="1"/>
      <c r="G647" s="1"/>
      <c r="H647" s="1"/>
      <c r="I647" s="1"/>
      <c r="R647"/>
      <c r="S647"/>
      <c r="T647"/>
      <c r="U647"/>
      <c r="V647"/>
      <c r="W647"/>
      <c r="X647"/>
      <c r="Y647"/>
      <c r="Z647"/>
      <c r="AA647"/>
      <c r="AJ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</row>
    <row r="648" spans="4:85" ht="15">
      <c r="D648" s="1"/>
      <c r="E648" s="1"/>
      <c r="F648" s="1"/>
      <c r="G648" s="1"/>
      <c r="H648" s="1"/>
      <c r="I648" s="1"/>
      <c r="R648"/>
      <c r="S648"/>
      <c r="T648"/>
      <c r="U648"/>
      <c r="V648"/>
      <c r="W648"/>
      <c r="X648"/>
      <c r="Y648"/>
      <c r="Z648"/>
      <c r="AA648"/>
      <c r="AJ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</row>
    <row r="649" spans="4:85" ht="15">
      <c r="D649" s="1"/>
      <c r="E649" s="1"/>
      <c r="F649" s="1"/>
      <c r="G649" s="1"/>
      <c r="H649" s="1"/>
      <c r="I649" s="1"/>
      <c r="R649"/>
      <c r="S649"/>
      <c r="T649"/>
      <c r="U649"/>
      <c r="V649"/>
      <c r="W649"/>
      <c r="X649"/>
      <c r="Y649"/>
      <c r="Z649"/>
      <c r="AA649"/>
      <c r="AJ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</row>
    <row r="650" spans="4:85" ht="15">
      <c r="D650" s="1"/>
      <c r="E650" s="1"/>
      <c r="F650" s="1"/>
      <c r="G650" s="1"/>
      <c r="H650" s="1"/>
      <c r="I650" s="1"/>
      <c r="R650"/>
      <c r="S650"/>
      <c r="T650"/>
      <c r="U650"/>
      <c r="V650"/>
      <c r="W650"/>
      <c r="X650"/>
      <c r="Y650"/>
      <c r="Z650"/>
      <c r="AA650"/>
      <c r="AJ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</row>
    <row r="651" spans="4:85" ht="15">
      <c r="D651" s="1"/>
      <c r="E651" s="1"/>
      <c r="F651" s="1"/>
      <c r="G651" s="1"/>
      <c r="H651" s="1"/>
      <c r="I651" s="1"/>
      <c r="R651"/>
      <c r="S651"/>
      <c r="T651"/>
      <c r="U651"/>
      <c r="V651"/>
      <c r="W651"/>
      <c r="X651"/>
      <c r="Y651"/>
      <c r="Z651"/>
      <c r="AA651"/>
      <c r="AJ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</row>
    <row r="652" spans="4:85" ht="15">
      <c r="D652" s="1"/>
      <c r="E652" s="1"/>
      <c r="F652" s="1"/>
      <c r="G652" s="1"/>
      <c r="H652" s="1"/>
      <c r="I652" s="1"/>
      <c r="R652"/>
      <c r="S652"/>
      <c r="T652"/>
      <c r="U652"/>
      <c r="V652"/>
      <c r="W652"/>
      <c r="X652"/>
      <c r="Y652"/>
      <c r="Z652"/>
      <c r="AA652"/>
      <c r="AJ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</row>
  </sheetData>
  <sheetProtection/>
  <mergeCells count="44">
    <mergeCell ref="B306:AK309"/>
    <mergeCell ref="G17:H19"/>
    <mergeCell ref="J13:AB13"/>
    <mergeCell ref="J14:AB14"/>
    <mergeCell ref="I17:R18"/>
    <mergeCell ref="N19:R19"/>
    <mergeCell ref="I19:J19"/>
    <mergeCell ref="AJ16:AK17"/>
    <mergeCell ref="A103:A249"/>
    <mergeCell ref="AB224:AB225"/>
    <mergeCell ref="AB216:AB217"/>
    <mergeCell ref="AB221:AB222"/>
    <mergeCell ref="AB200:AB201"/>
    <mergeCell ref="Z19:AA19"/>
    <mergeCell ref="AB173:AB174"/>
    <mergeCell ref="AB144:AB145"/>
    <mergeCell ref="AB162:AB163"/>
    <mergeCell ref="X19:Y19"/>
    <mergeCell ref="D9:AK9"/>
    <mergeCell ref="AB45:AB46"/>
    <mergeCell ref="AB49:AB50"/>
    <mergeCell ref="AB43:AB44"/>
    <mergeCell ref="AB197:AB198"/>
    <mergeCell ref="AB58:AB59"/>
    <mergeCell ref="L19:M19"/>
    <mergeCell ref="J11:AK11"/>
    <mergeCell ref="AD16:AI17"/>
    <mergeCell ref="J12:AK12"/>
    <mergeCell ref="J15:AB15"/>
    <mergeCell ref="B16:R16"/>
    <mergeCell ref="E17:F19"/>
    <mergeCell ref="S19:T19"/>
    <mergeCell ref="AC16:AC18"/>
    <mergeCell ref="S16:AA18"/>
    <mergeCell ref="AJ1:AK1"/>
    <mergeCell ref="D8:AK8"/>
    <mergeCell ref="D6:AK6"/>
    <mergeCell ref="D7:AK7"/>
    <mergeCell ref="B17:D19"/>
    <mergeCell ref="AB191:AB192"/>
    <mergeCell ref="W2:AB2"/>
    <mergeCell ref="AF2:AK4"/>
    <mergeCell ref="AB16:AB19"/>
    <mergeCell ref="AB75:AB7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1"/>
  <rowBreaks count="3" manualBreakCount="3">
    <brk id="263" max="37" man="1"/>
    <brk id="306" max="37" man="1"/>
    <brk id="30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2022-07-27T13:13:15Z</cp:lastPrinted>
  <dcterms:created xsi:type="dcterms:W3CDTF">2011-12-09T07:36:49Z</dcterms:created>
  <dcterms:modified xsi:type="dcterms:W3CDTF">2022-12-14T08:22:55Z</dcterms:modified>
  <cp:category/>
  <cp:version/>
  <cp:contentType/>
  <cp:contentStatus/>
</cp:coreProperties>
</file>