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46" activeTab="0"/>
  </bookViews>
  <sheets>
    <sheet name="Приложение 1" sheetId="1" r:id="rId1"/>
  </sheets>
  <definedNames>
    <definedName name="_xlnm.Print_Titles" localSheetId="0">'Приложение 1'!$18:$20</definedName>
    <definedName name="_xlnm.Print_Area" localSheetId="0">'Приложение 1'!$A$1:$AL$394</definedName>
  </definedNames>
  <calcPr fullCalcOnLoad="1"/>
</workbook>
</file>

<file path=xl/sharedStrings.xml><?xml version="1.0" encoding="utf-8"?>
<sst xmlns="http://schemas.openxmlformats.org/spreadsheetml/2006/main" count="841" uniqueCount="404">
  <si>
    <r>
      <t xml:space="preserve">Показатель 1 мероприятия 5 задачи 2 подпрограммы 1 </t>
    </r>
    <r>
      <rPr>
        <sz val="11"/>
        <rFont val="Times New Roman"/>
        <family val="1"/>
      </rPr>
      <t>"Количество образовательных организаций (учреждений) дополнительного образования , в которых проведены мероприятия  по укреплению материально-технической базы"</t>
    </r>
  </si>
  <si>
    <r>
      <rPr>
        <b/>
        <sz val="11"/>
        <rFont val="Times New Roman"/>
        <family val="1"/>
      </rPr>
      <t>Мероприятие 1 задачи 4 подпрограммы 1</t>
    </r>
    <r>
      <rPr>
        <sz val="11"/>
        <rFont val="Times New Roman"/>
        <family val="1"/>
      </rPr>
      <t xml:space="preserve"> "Организация обеспечения учащихся начальных классов общеобразовательных организаций (учреждений) горячим питанием" за счёт средств областного бюджета</t>
    </r>
  </si>
  <si>
    <r>
      <t>Показатель 1 мероприятия 1 задачи 4 подпрограммы 1</t>
    </r>
    <r>
      <rPr>
        <sz val="11"/>
        <rFont val="Times New Roman"/>
        <family val="1"/>
      </rPr>
      <t xml:space="preserve"> "Количество учащихся начальных классов общеобразовательных организаций (учреждений), обеспеченных горячим питанием"</t>
    </r>
  </si>
  <si>
    <r>
      <rPr>
        <b/>
        <sz val="11"/>
        <rFont val="Times New Roman"/>
        <family val="1"/>
      </rPr>
      <t>Показатель 1 мероприятия 2 задачи 4 подпрограммы 1</t>
    </r>
    <r>
      <rPr>
        <sz val="11"/>
        <rFont val="Times New Roman"/>
        <family val="1"/>
      </rPr>
      <t xml:space="preserve"> "Количество учащихся (отдельных категорий) , обеспеченных горячим питанием"</t>
    </r>
  </si>
  <si>
    <r>
      <rPr>
        <b/>
        <sz val="11"/>
        <rFont val="Times New Roman"/>
        <family val="1"/>
      </rPr>
      <t xml:space="preserve">Показатель 1 мероприятия 3 задачи 4 подпрограммы 1 </t>
    </r>
    <r>
      <rPr>
        <sz val="11"/>
        <rFont val="Times New Roman"/>
        <family val="1"/>
      </rPr>
      <t>" Количество общеобразовательных организаций (учреждений), в которых обеспечен подвоз питания"</t>
    </r>
  </si>
  <si>
    <r>
      <t xml:space="preserve">Показатель 1 мероприятия 4 задачи 4 подпрограммы 1 </t>
    </r>
    <r>
      <rPr>
        <sz val="11"/>
        <rFont val="Times New Roman"/>
        <family val="1"/>
      </rPr>
      <t>"Количество мероприятий в муниципальных общеобразовательных организациях, связанных с приобретением программного продукта"</t>
    </r>
  </si>
  <si>
    <r>
      <rPr>
        <b/>
        <sz val="11"/>
        <rFont val="Times New Roman"/>
        <family val="1"/>
      </rPr>
      <t>Показатель 4 цели программы 1</t>
    </r>
    <r>
      <rPr>
        <sz val="11"/>
        <rFont val="Times New Roman"/>
        <family val="1"/>
      </rPr>
      <t xml:space="preserve"> "Доля детей с ограниченными возможностями здоровья и детей-инвалидов, которым созданы условия для получения качественного общего образования (в том числе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r>
  </si>
  <si>
    <r>
      <t xml:space="preserve">Показатель 7 задачи 5 подпрограммы 1 </t>
    </r>
    <r>
      <rPr>
        <sz val="11"/>
        <rFont val="Times New Roman"/>
        <family val="1"/>
      </rPr>
      <t>"Доля педагогов, принявших участие в конкурсах професионального  мастерства"</t>
    </r>
  </si>
  <si>
    <r>
      <rPr>
        <b/>
        <sz val="11"/>
        <rFont val="Times New Roman"/>
        <family val="1"/>
      </rPr>
      <t>Показатель 1 задачи 1 подпрограммы 2</t>
    </r>
    <r>
      <rPr>
        <sz val="11"/>
        <rFont val="Times New Roman"/>
        <family val="1"/>
      </rPr>
      <t xml:space="preserve"> "Доля воспитанников, обучающихся по ФГОС, в общей численности детей, посещающих дошкольные образовательные организации (учреждения)"</t>
    </r>
  </si>
  <si>
    <r>
      <rPr>
        <b/>
        <sz val="11"/>
        <rFont val="Times New Roman"/>
        <family val="1"/>
      </rPr>
      <t xml:space="preserve"> Мероприятие 2 задачи 1 подпрограммы 2</t>
    </r>
    <r>
      <rPr>
        <sz val="11"/>
        <rFont val="Times New Roman"/>
        <family val="1"/>
      </rPr>
      <t xml:space="preserve"> "Обеспечение деятельности образовательных организаций (учреждений), реализующих программу дошкольного образования по оказанию услуг качественного дошкольного образования в рамках выполнения муниципального задания":                             за счёт средств областного бюджета</t>
    </r>
  </si>
  <si>
    <r>
      <t>Показатель 2  мероприятия 2 задачи 1 подпрограммы 2</t>
    </r>
    <r>
      <rPr>
        <sz val="11"/>
        <rFont val="Times New Roman"/>
        <family val="1"/>
      </rPr>
      <t xml:space="preserve"> "Средний размер субсидии на муниципальное задание муниципальных   дошкольных образовательных организаций (учреждений) в расчёте на 1 ребёнка"</t>
    </r>
  </si>
  <si>
    <r>
      <rPr>
        <b/>
        <sz val="11"/>
        <rFont val="Times New Roman"/>
        <family val="1"/>
      </rPr>
      <t>Мероприятие 1 задачи 3 подпрограммы 2</t>
    </r>
    <r>
      <rPr>
        <sz val="11"/>
        <rFont val="Times New Roman"/>
        <family val="1"/>
      </rPr>
      <t xml:space="preserve"> "Предоставление населению в электронном виде услуг по приему заявлений, постановке на учет и зачисление детей в образовательные организации (учреждения), реализубщие основную общеобразовательную программу дошкольного образования (Электронный детский сад)"</t>
    </r>
  </si>
  <si>
    <r>
      <rPr>
        <b/>
        <sz val="11"/>
        <rFont val="Times New Roman"/>
        <family val="1"/>
      </rPr>
      <t xml:space="preserve">Показатель 1 мероприятия 1 задачи 3 подпрограммы 2 </t>
    </r>
    <r>
      <rPr>
        <sz val="11"/>
        <rFont val="Times New Roman"/>
        <family val="1"/>
      </rPr>
      <t>"Количество детей, стоящих на учёте для зачисления в муниципальные дошкольные  образовательные организации (учреждения)"</t>
    </r>
  </si>
  <si>
    <r>
      <rPr>
        <b/>
        <sz val="11"/>
        <rFont val="Times New Roman"/>
        <family val="1"/>
      </rPr>
      <t>Мероприятие 2 задачи 3 подпрограммы 2</t>
    </r>
    <r>
      <rPr>
        <sz val="11"/>
        <rFont val="Times New Roman"/>
        <family val="1"/>
      </rPr>
      <t xml:space="preserve"> "Содействие муниципальным дошкольным образовательным организациям (учреждениям) в проведении капитального ремонта зданий и помещений, находящихся в муниципальной собственности, используемых для предоставления услуг дошкольного образования"</t>
    </r>
  </si>
  <si>
    <r>
      <rPr>
        <b/>
        <sz val="11"/>
        <rFont val="Times New Roman"/>
        <family val="1"/>
      </rPr>
      <t>Показатель 2 мероприятия 1 задачи 3 подпрограммы 2</t>
    </r>
    <r>
      <rPr>
        <sz val="11"/>
        <rFont val="Times New Roman"/>
        <family val="1"/>
      </rPr>
      <t xml:space="preserve"> "Количество детей,  зачисленных в муниципальные дошкольные  образовательные организации (учреждения)"</t>
    </r>
  </si>
  <si>
    <r>
      <rPr>
        <b/>
        <sz val="11"/>
        <rFont val="Times New Roman"/>
        <family val="1"/>
      </rPr>
      <t>Мероприятие 3 задачи 3 подпрограммы 2</t>
    </r>
    <r>
      <rPr>
        <sz val="11"/>
        <rFont val="Times New Roman"/>
        <family val="1"/>
      </rPr>
      <t xml:space="preserve"> "Содействие муниципальным дошкольным образовательным организациям (учреждениям) в проведении капитального ремонта зданий и помещений, находящихся в муниципальной собственности, используемых для предоставления услуг дошкольного образования" за счёт средств областного бюджета</t>
    </r>
  </si>
  <si>
    <r>
      <t>Мероприятие 4 задачи 3 подпрограммы 2 "</t>
    </r>
    <r>
      <rPr>
        <sz val="11"/>
        <rFont val="Times New Roman"/>
        <family val="1"/>
      </rPr>
      <t>Субсидии на модернизацию региональных систем дошкольного образования за счет средств федерального бюджета "</t>
    </r>
  </si>
  <si>
    <t>Х</t>
  </si>
  <si>
    <t>в том числе за счёт средств депутатов</t>
  </si>
  <si>
    <r>
      <rPr>
        <b/>
        <sz val="11"/>
        <rFont val="Times New Roman"/>
        <family val="1"/>
      </rPr>
      <t>Показатель 5 задачи 5 подпрограммы 1</t>
    </r>
    <r>
      <rPr>
        <sz val="11"/>
        <rFont val="Times New Roman"/>
        <family val="1"/>
      </rPr>
      <t xml:space="preserve"> "Доля  выпускников, принявших участие в предметных олимпиадах, конкурсах, соревнованиях"</t>
    </r>
  </si>
  <si>
    <r>
      <rPr>
        <b/>
        <sz val="11"/>
        <rFont val="Times New Roman"/>
        <family val="1"/>
      </rPr>
      <t>Показатель 6 задачи 5 подпрограммы 1</t>
    </r>
    <r>
      <rPr>
        <sz val="11"/>
        <rFont val="Times New Roman"/>
        <family val="1"/>
      </rPr>
      <t xml:space="preserve"> "Доля педагогов, принявших участие в конкурсах профессионального мастерства"</t>
    </r>
  </si>
  <si>
    <r>
      <rPr>
        <b/>
        <sz val="11"/>
        <rFont val="Times New Roman"/>
        <family val="1"/>
      </rPr>
      <t>Показатель 6 цели программы 1</t>
    </r>
    <r>
      <rPr>
        <sz val="11"/>
        <rFont val="Times New Roman"/>
        <family val="1"/>
      </rPr>
      <t xml:space="preserve"> "Доля руководителей и педагогов образовательных организаций (учреждений), прошедших повышение квалификации"</t>
    </r>
  </si>
  <si>
    <r>
      <rPr>
        <b/>
        <sz val="11"/>
        <rFont val="Times New Roman"/>
        <family val="1"/>
      </rPr>
      <t>Показатель 3 задачи 1 подпрограммы 2</t>
    </r>
    <r>
      <rPr>
        <sz val="11"/>
        <rFont val="Times New Roman"/>
        <family val="1"/>
      </rPr>
      <t xml:space="preserve"> "Количество введённых мест в дошкольных образовательных организациях (учреждениях)"</t>
    </r>
  </si>
  <si>
    <r>
      <rPr>
        <b/>
        <sz val="11"/>
        <rFont val="Times New Roman"/>
        <family val="1"/>
      </rPr>
      <t>Показатель 4 задачи 1 подпрограммы 2</t>
    </r>
    <r>
      <rPr>
        <sz val="11"/>
        <rFont val="Times New Roman"/>
        <family val="1"/>
      </rPr>
      <t xml:space="preserve"> "Количество воспитанников в расчете на одного воспитателя ДОУ (город/ село)"</t>
    </r>
  </si>
  <si>
    <r>
      <rPr>
        <b/>
        <sz val="11"/>
        <rFont val="Times New Roman"/>
        <family val="1"/>
      </rPr>
      <t>Показатель 5 задачи 1 подпрограммы 2</t>
    </r>
    <r>
      <rPr>
        <sz val="11"/>
        <rFont val="Times New Roman"/>
        <family val="1"/>
      </rPr>
      <t xml:space="preserve"> "Доля дошкольных образовательных организаций (учреждений) полностью укомплектованных педагогическими кадрами"</t>
    </r>
  </si>
  <si>
    <r>
      <rPr>
        <b/>
        <sz val="11"/>
        <rFont val="Times New Roman"/>
        <family val="1"/>
      </rPr>
      <t>Показатель 1 административного мероприятия 1 задачи 2 подпрограммы 2</t>
    </r>
    <r>
      <rPr>
        <sz val="11"/>
        <rFont val="Times New Roman"/>
        <family val="1"/>
      </rPr>
      <t xml:space="preserve"> "Количество проведённых опросов" </t>
    </r>
  </si>
  <si>
    <r>
      <t xml:space="preserve">Показатель1 мероприятия 2 задачи 2 подпрограммы 2 </t>
    </r>
    <r>
      <rPr>
        <sz val="11"/>
        <rFont val="Times New Roman"/>
        <family val="1"/>
      </rPr>
      <t>"Количество получателей, имеющих право на получение компенсации части родительской платы за содержание ребёнка (присмотр и уход за ребёнком) в организациях (учреждениях), реализующих основную образовательную программу дошкольного образования"</t>
    </r>
  </si>
  <si>
    <r>
      <t xml:space="preserve">Показатель 1 мероприятия 4 подпрограммы 2 </t>
    </r>
    <r>
      <rPr>
        <sz val="11"/>
        <rFont val="Times New Roman"/>
        <family val="1"/>
      </rPr>
      <t>"Количество дополнительно введённых мест в образовательных организациях (учреждениях), реализующих образовательные программы дошкольного образования"</t>
    </r>
  </si>
  <si>
    <r>
      <rPr>
        <b/>
        <sz val="11"/>
        <rFont val="Times New Roman"/>
        <family val="1"/>
      </rPr>
      <t xml:space="preserve"> Мероприятие 1 задачи 1 подпрограммы 3</t>
    </r>
    <r>
      <rPr>
        <sz val="11"/>
        <rFont val="Times New Roman"/>
        <family val="1"/>
      </rPr>
      <t xml:space="preserve"> "Материально - техническое обеспечение пожарной безопасности в образовательных организациях (учреждениях) общего образования"</t>
    </r>
  </si>
  <si>
    <r>
      <rPr>
        <b/>
        <sz val="11"/>
        <rFont val="Times New Roman"/>
        <family val="1"/>
      </rPr>
      <t xml:space="preserve"> Показатель 1 мероприятия 1 задачи 1 подпрограммы 3</t>
    </r>
    <r>
      <rPr>
        <sz val="11"/>
        <rFont val="Times New Roman"/>
        <family val="1"/>
      </rPr>
      <t xml:space="preserve"> "Количество образовательных организаций (учреждений) общего образования, в которых проведены мероприятия по материально-техническому обеспечению пожарной безопасности"</t>
    </r>
  </si>
  <si>
    <r>
      <rPr>
        <b/>
        <sz val="11"/>
        <rFont val="Times New Roman"/>
        <family val="1"/>
      </rPr>
      <t xml:space="preserve">Мероприятие 2 задачи 1 подпрограммы 3 </t>
    </r>
    <r>
      <rPr>
        <sz val="11"/>
        <rFont val="Times New Roman"/>
        <family val="1"/>
      </rPr>
      <t>"Материально - техническое обеспечение пожарной безопасности в образовательных организациях (учреждениях) дошкольного образования"</t>
    </r>
  </si>
  <si>
    <r>
      <rPr>
        <b/>
        <sz val="11"/>
        <rFont val="Times New Roman"/>
        <family val="1"/>
      </rPr>
      <t>Мероприятие 3 задачи 1 подпрограммы 3</t>
    </r>
    <r>
      <rPr>
        <sz val="11"/>
        <rFont val="Times New Roman"/>
        <family val="1"/>
      </rPr>
      <t xml:space="preserve"> "Материально - техническое обеспечение пожарной безопасности в образовательных организациях (учреждениях) дополнительного образования</t>
    </r>
  </si>
  <si>
    <r>
      <rPr>
        <b/>
        <sz val="11"/>
        <rFont val="Times New Roman"/>
        <family val="1"/>
      </rPr>
      <t>Мероприятие 1 задачи 3 подпрограммы 3</t>
    </r>
    <r>
      <rPr>
        <sz val="11"/>
        <rFont val="Times New Roman"/>
        <family val="1"/>
      </rPr>
      <t xml:space="preserve"> "Установка и обслуживание водоочистного оборудования в образовательных организациях (учреждениях) общего образования"</t>
    </r>
  </si>
  <si>
    <r>
      <rPr>
        <b/>
        <sz val="11"/>
        <rFont val="Times New Roman"/>
        <family val="1"/>
      </rPr>
      <t>Мероприятие 2 задачи 3 подпрограммы 3</t>
    </r>
    <r>
      <rPr>
        <sz val="11"/>
        <rFont val="Times New Roman"/>
        <family val="1"/>
      </rPr>
      <t xml:space="preserve"> "Установка и обслуживание водоочистного оборудования в образовательных организациях (учреждениях) дошкольного образования""</t>
    </r>
  </si>
  <si>
    <r>
      <rPr>
        <b/>
        <sz val="11"/>
        <rFont val="Times New Roman"/>
        <family val="1"/>
      </rPr>
      <t>Мероприятие 1 задачи 4 подпрограммы 3</t>
    </r>
    <r>
      <rPr>
        <sz val="11"/>
        <rFont val="Times New Roman"/>
        <family val="1"/>
      </rPr>
      <t xml:space="preserve"> "Проведение аттестации рабочих мест в образовательных организациях (учреждениях) дошкольного образования"</t>
    </r>
  </si>
  <si>
    <r>
      <rPr>
        <b/>
        <sz val="11"/>
        <rFont val="Times New Roman"/>
        <family val="1"/>
      </rPr>
      <t>Показатель 1 мероприятия 1 задачи 4 подпрограммы 3</t>
    </r>
    <r>
      <rPr>
        <sz val="11"/>
        <rFont val="Times New Roman"/>
        <family val="1"/>
      </rPr>
      <t xml:space="preserve"> "Количество образовательных организаций(учреждений) дошкольного  образования, в которых проведена аттестация рабочих мест"</t>
    </r>
  </si>
  <si>
    <r>
      <rPr>
        <b/>
        <sz val="11"/>
        <rFont val="Times New Roman"/>
        <family val="1"/>
      </rPr>
      <t>Мероприятие 2 задачи 4 подпрограммы 3</t>
    </r>
    <r>
      <rPr>
        <sz val="11"/>
        <rFont val="Times New Roman"/>
        <family val="1"/>
      </rPr>
      <t xml:space="preserve"> "Проведение аттестации рабочих мест в образовательных организациях (учреждениях) общего образования"</t>
    </r>
  </si>
  <si>
    <r>
      <rPr>
        <b/>
        <sz val="11"/>
        <rFont val="Times New Roman"/>
        <family val="1"/>
      </rPr>
      <t xml:space="preserve">Показатель 1 мероприятия 1 задачи 2 подпрограммы 4 </t>
    </r>
    <r>
      <rPr>
        <sz val="11"/>
        <rFont val="Times New Roman"/>
        <family val="1"/>
      </rPr>
      <t>"Количество детей, обеспеченных подвозом в летние лагеря, и к местам проведения экскурсий"</t>
    </r>
  </si>
  <si>
    <t>чел./%</t>
  </si>
  <si>
    <r>
      <t xml:space="preserve">Показатель 1 мероприятия 2 задачи 2 подпрограммы 4 </t>
    </r>
    <r>
      <rPr>
        <sz val="11"/>
        <rFont val="Times New Roman"/>
        <family val="1"/>
      </rPr>
      <t>"Количество детей в лагерях, обеспеченных страхованием/ доля персонала лагерей, прошедших медицинские осмотры"</t>
    </r>
  </si>
  <si>
    <r>
      <rPr>
        <b/>
        <sz val="11"/>
        <rFont val="Times New Roman"/>
        <family val="1"/>
      </rPr>
      <t>Мероприятие 1 задачи 5 подпрограммы 1</t>
    </r>
    <r>
      <rPr>
        <sz val="11"/>
        <rFont val="Times New Roman"/>
        <family val="1"/>
      </rPr>
      <t xml:space="preserve"> "Проведение мероприятий для детей и педагогов"</t>
    </r>
  </si>
  <si>
    <r>
      <rPr>
        <b/>
        <sz val="11"/>
        <rFont val="Times New Roman"/>
        <family val="1"/>
      </rPr>
      <t>Показатель1 мероприятия 1 задачи 5 подпрограммы 1</t>
    </r>
    <r>
      <rPr>
        <sz val="11"/>
        <rFont val="Times New Roman"/>
        <family val="1"/>
      </rPr>
      <t xml:space="preserve"> "Количество проведённых мероприятий для педагогов"</t>
    </r>
  </si>
  <si>
    <r>
      <rPr>
        <b/>
        <sz val="11"/>
        <rFont val="Times New Roman"/>
        <family val="1"/>
      </rPr>
      <t>Показатель2 мероприятия 1 задачи 5 подпрограммы 1 "</t>
    </r>
    <r>
      <rPr>
        <sz val="11"/>
        <rFont val="Times New Roman"/>
        <family val="1"/>
      </rPr>
      <t>Количество проведённых мероприятий для детей"</t>
    </r>
  </si>
  <si>
    <r>
      <rPr>
        <b/>
        <sz val="11"/>
        <rFont val="Times New Roman"/>
        <family val="1"/>
      </rPr>
      <t>Показатель3 мероприятия 1 задачи 5 подпрограммы 1</t>
    </r>
    <r>
      <rPr>
        <sz val="11"/>
        <rFont val="Times New Roman"/>
        <family val="1"/>
      </rPr>
      <t xml:space="preserve"> "Количество педагогов, принявших участие в мероприятиях"</t>
    </r>
  </si>
  <si>
    <r>
      <rPr>
        <b/>
        <sz val="11"/>
        <rFont val="Times New Roman"/>
        <family val="1"/>
      </rPr>
      <t>Показатель 4 мероприятия 1 задачи 5 подпрограммы 1</t>
    </r>
    <r>
      <rPr>
        <sz val="11"/>
        <rFont val="Times New Roman"/>
        <family val="1"/>
      </rPr>
      <t xml:space="preserve"> "Количество детей, принявших участие в мероприятиях"</t>
    </r>
  </si>
  <si>
    <r>
      <rPr>
        <b/>
        <sz val="11"/>
        <rFont val="Times New Roman"/>
        <family val="1"/>
      </rPr>
      <t>Мероприятие 2  Задачи 5  подпрограммы 1</t>
    </r>
    <r>
      <rPr>
        <sz val="11"/>
        <rFont val="Times New Roman"/>
        <family val="1"/>
      </rPr>
      <t xml:space="preserve"> "Обеспечение курсовой подготовки руководителей и педагогов образовательных организаций (учреждений),включая учреждения дополнительного образования  "</t>
    </r>
  </si>
  <si>
    <t>ед</t>
  </si>
  <si>
    <t>Единица  измерения</t>
  </si>
  <si>
    <t>значение</t>
  </si>
  <si>
    <t>год  достижения</t>
  </si>
  <si>
    <t>Принятые обозначения и сокращения:</t>
  </si>
  <si>
    <t xml:space="preserve">Коды бюджетной классификации </t>
  </si>
  <si>
    <t>Целевое (суммарное) значение показателя</t>
  </si>
  <si>
    <t xml:space="preserve">Программа , всего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</si>
  <si>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</si>
  <si>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</si>
  <si>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</si>
  <si>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t xml:space="preserve">код администратора  программы </t>
  </si>
  <si>
    <t>раздел</t>
  </si>
  <si>
    <t>подраздел</t>
  </si>
  <si>
    <t xml:space="preserve">Программная  часть </t>
  </si>
  <si>
    <t>(наименование муниципальной  программы)</t>
  </si>
  <si>
    <r>
      <rPr>
        <b/>
        <sz val="11"/>
        <rFont val="Times New Roman"/>
        <family val="1"/>
      </rPr>
      <t xml:space="preserve">Показатель 1 мероприятия 3 задачи 1 подпрограммы 3 </t>
    </r>
    <r>
      <rPr>
        <sz val="11"/>
        <rFont val="Times New Roman"/>
        <family val="1"/>
      </rPr>
      <t>"Количество образовательных организаций (учреждений) дополнительного  образования, в которых проведены мероприятия по материально-техническому обеспечению пожарной безопасности"</t>
    </r>
  </si>
  <si>
    <r>
      <rPr>
        <b/>
        <sz val="11"/>
        <rFont val="Times New Roman"/>
        <family val="1"/>
      </rPr>
      <t>Мероприятие 1 задачи 2 подпрограммы 3</t>
    </r>
    <r>
      <rPr>
        <sz val="11"/>
        <rFont val="Times New Roman"/>
        <family val="1"/>
      </rPr>
      <t xml:space="preserve"> "Материально техническое обеспечение антитеррористической безопасности в образовательных организациях(учреждениях)дополнительного образования</t>
    </r>
  </si>
  <si>
    <r>
      <rPr>
        <b/>
        <sz val="11"/>
        <rFont val="Times New Roman"/>
        <family val="1"/>
      </rPr>
      <t>Показатель 1 мероприятия 1 задачи 2 подпрограммы 3</t>
    </r>
    <r>
      <rPr>
        <sz val="11"/>
        <rFont val="Times New Roman"/>
        <family val="1"/>
      </rPr>
      <t xml:space="preserve"> "Количество образовательных организаций(учреждений)дополнительного образования, оборудованных системами видеонаблюдения"</t>
    </r>
  </si>
  <si>
    <r>
      <t xml:space="preserve">Мероприятие 2 задачи 2 подпрограммы 3 </t>
    </r>
    <r>
      <rPr>
        <sz val="11"/>
        <rFont val="Times New Roman"/>
        <family val="1"/>
      </rPr>
      <t>"Материально техническое обеспечение антитеррористической безопасности в образовательных организациях(учреждениях) общего образования"</t>
    </r>
  </si>
  <si>
    <r>
      <rPr>
        <b/>
        <sz val="11"/>
        <rFont val="Times New Roman"/>
        <family val="1"/>
      </rPr>
      <t xml:space="preserve"> Мероприятие 3 задачи 2 подпрограммы 3 </t>
    </r>
    <r>
      <rPr>
        <sz val="11"/>
        <rFont val="Times New Roman"/>
        <family val="1"/>
      </rPr>
      <t>"Материально техническое обеспечение антитеррористической безопасности в образовательных организациях(учреждениях)дошкольного образования</t>
    </r>
  </si>
  <si>
    <r>
      <rPr>
        <b/>
        <sz val="11"/>
        <rFont val="Times New Roman"/>
        <family val="1"/>
      </rPr>
      <t>Показатель 1 мероприятия 3 задачи 2 подпрограммы 3</t>
    </r>
    <r>
      <rPr>
        <sz val="11"/>
        <rFont val="Times New Roman"/>
        <family val="1"/>
      </rPr>
      <t xml:space="preserve"> "Количество образовательных организаций(учреждений) дошкольного  образования, оборудованных системами видеонаблюдения"</t>
    </r>
  </si>
  <si>
    <r>
      <rPr>
        <b/>
        <sz val="11"/>
        <rFont val="Times New Roman"/>
        <family val="1"/>
      </rPr>
      <t>Мероприятие 5 задачи 2 подпрограммы 1</t>
    </r>
    <r>
      <rPr>
        <sz val="11"/>
        <rFont val="Times New Roman"/>
        <family val="1"/>
      </rPr>
      <t xml:space="preserve"> "Укрепление материально-технической базы муниципальных образовательных организаций (учреждений) дополнительного образования"</t>
    </r>
  </si>
  <si>
    <r>
      <rPr>
        <b/>
        <sz val="11"/>
        <rFont val="Times New Roman"/>
        <family val="1"/>
      </rPr>
      <t>Мероприятие 1 задачи 4 подпрограммы 1</t>
    </r>
    <r>
      <rPr>
        <sz val="11"/>
        <rFont val="Times New Roman"/>
        <family val="1"/>
      </rPr>
      <t xml:space="preserve"> "Организация обеспечения учащихся начальных классов общеобразовательных организаций (учреждений) горячим питанием" за счёт средств местного бюджета"</t>
    </r>
  </si>
  <si>
    <t>код целевой статьи расхода бюджета</t>
  </si>
  <si>
    <t>программа</t>
  </si>
  <si>
    <t>подпрограмма</t>
  </si>
  <si>
    <t>задача в рамках подпрограммы</t>
  </si>
  <si>
    <t>направление расходов</t>
  </si>
  <si>
    <t>цель программы</t>
  </si>
  <si>
    <t>задача подпрограммы</t>
  </si>
  <si>
    <t>мероприятие (подпрограммы или административное)</t>
  </si>
  <si>
    <t>номер показателя</t>
  </si>
  <si>
    <t>4.Мероприятие -мероприятие подпрограммы или административное мероприятие подпрограммы;</t>
  </si>
  <si>
    <t>3. Задача- задача подпрограммы;</t>
  </si>
  <si>
    <t>2. Подпрограмма  - подпрограмма муниципальной  программы  муниципального образовавания Тверской области ;</t>
  </si>
  <si>
    <t>1.Программа - муниципальная  программа муниципального образования Тверской области;</t>
  </si>
  <si>
    <t>5. Показатель- показатель цели программы (показатель мероприятия подпрограммы,показатель административного мероприятия подпрограммы);</t>
  </si>
  <si>
    <r>
      <rPr>
        <b/>
        <sz val="11"/>
        <rFont val="Times New Roman"/>
        <family val="1"/>
      </rPr>
      <t>Цель программы</t>
    </r>
    <r>
      <rPr>
        <sz val="11"/>
        <rFont val="Times New Roman"/>
        <family val="1"/>
      </rPr>
      <t xml:space="preserve"> </t>
    </r>
    <r>
      <rPr>
        <sz val="11"/>
        <rFont val="Times New Roman"/>
        <family val="1"/>
      </rPr>
      <t xml:space="preserve">  "Обеспечение позитивной социализации и учебной успешности каждого ребёнка с учётом изменения культурной, социальной и технологической среды"</t>
    </r>
  </si>
  <si>
    <r>
      <rPr>
        <b/>
        <sz val="11"/>
        <rFont val="Times New Roman"/>
        <family val="1"/>
      </rPr>
      <t xml:space="preserve">Показатель 1 мероприятия 2 задачи 1 подпрограммы 3 </t>
    </r>
    <r>
      <rPr>
        <sz val="11"/>
        <rFont val="Times New Roman"/>
        <family val="1"/>
      </rPr>
      <t>"Количество образовательных организаций (учреждений) дошкольного образования, в которых проведены мероприятия по материально-техническому обеспечению пожарной безопасности"</t>
    </r>
  </si>
  <si>
    <t>Б</t>
  </si>
  <si>
    <t>Обеспечение деятельности образовательных организаций (учреждений), реализующих программы начального общего, основного общего, среднего общего образования  по оказанию услуг качественного образования в рамках выполнения муниципального задания (за исключением образовательного процесса)</t>
  </si>
  <si>
    <t>Г</t>
  </si>
  <si>
    <t>В</t>
  </si>
  <si>
    <t>S</t>
  </si>
  <si>
    <t xml:space="preserve">                                                                                                                                                                                                                                            </t>
  </si>
  <si>
    <r>
      <rPr>
        <b/>
        <sz val="11"/>
        <rFont val="Times New Roman"/>
        <family val="1"/>
      </rPr>
      <t>Показатель 1  задачи 1 подпрограммы 1</t>
    </r>
    <r>
      <rPr>
        <sz val="11"/>
        <rFont val="Times New Roman"/>
        <family val="1"/>
      </rPr>
      <t xml:space="preserve"> "Охват детей программами общего образования в общеобразовательных учреждениях"</t>
    </r>
  </si>
  <si>
    <r>
      <t>З</t>
    </r>
    <r>
      <rPr>
        <b/>
        <sz val="11"/>
        <rFont val="Times New Roman"/>
        <family val="1"/>
      </rPr>
      <t>адача 4 подпрограммы 1</t>
    </r>
    <r>
      <rPr>
        <sz val="11"/>
        <rFont val="Times New Roman"/>
        <family val="1"/>
      </rPr>
      <t xml:space="preserve"> "Обеспечение комплексной деятельности по сохранению и укреплению здоровья школьников, формированию основ здорового образа жизни"</t>
    </r>
  </si>
  <si>
    <r>
      <rPr>
        <b/>
        <sz val="11"/>
        <rFont val="Times New Roman"/>
        <family val="1"/>
      </rPr>
      <t>Мероприятие 2 задачи 4 подпрограммы 1</t>
    </r>
    <r>
      <rPr>
        <sz val="11"/>
        <rFont val="Times New Roman"/>
        <family val="1"/>
      </rPr>
      <t xml:space="preserve"> "Организация обеспечения горячим питанием отдельных категорий учащихся"</t>
    </r>
  </si>
  <si>
    <r>
      <rPr>
        <b/>
        <sz val="11"/>
        <rFont val="Times New Roman"/>
        <family val="1"/>
      </rPr>
      <t>Мероприятие 3 задачи 4 подпрограммы 1</t>
    </r>
    <r>
      <rPr>
        <sz val="11"/>
        <rFont val="Times New Roman"/>
        <family val="1"/>
      </rPr>
      <t xml:space="preserve"> "Обеспечение деятельности по подвозу питания"</t>
    </r>
  </si>
  <si>
    <r>
      <rPr>
        <b/>
        <sz val="11"/>
        <rFont val="Times New Roman"/>
        <family val="1"/>
      </rPr>
      <t>Показатель 3 задачи 2 подпрограммы</t>
    </r>
    <r>
      <rPr>
        <sz val="11"/>
        <rFont val="Times New Roman"/>
        <family val="1"/>
      </rPr>
      <t xml:space="preserve"> </t>
    </r>
    <r>
      <rPr>
        <b/>
        <sz val="11"/>
        <rFont val="Times New Roman"/>
        <family val="1"/>
      </rPr>
      <t>2</t>
    </r>
    <r>
      <rPr>
        <sz val="11"/>
        <rFont val="Times New Roman"/>
        <family val="1"/>
      </rPr>
      <t xml:space="preserve"> "Охват детей со специальными потребностями образовательными услугами дошкольного образования"</t>
    </r>
  </si>
  <si>
    <r>
      <rPr>
        <b/>
        <sz val="11"/>
        <rFont val="Times New Roman"/>
        <family val="1"/>
      </rPr>
      <t xml:space="preserve">Показатель 4 задачи 2 подпрограммы </t>
    </r>
    <r>
      <rPr>
        <sz val="11"/>
        <rFont val="Times New Roman"/>
        <family val="1"/>
      </rPr>
      <t>2 "Уровень удовлетворенности населения качеством предоставляемых образовательных услуг (анкетирование, соцопросы)"</t>
    </r>
  </si>
  <si>
    <r>
      <rPr>
        <b/>
        <sz val="11"/>
        <rFont val="Times New Roman"/>
        <family val="1"/>
      </rPr>
      <t>Административное мероприятие 1 задачи 2 подпрограммы 2</t>
    </r>
    <r>
      <rPr>
        <sz val="11"/>
        <rFont val="Times New Roman"/>
        <family val="1"/>
      </rPr>
      <t xml:space="preserve"> "Проведение анкетирования и соцопросов граждан с целью выявления уровня удовлетворенности качеством услуг дошкольного образования"</t>
    </r>
  </si>
  <si>
    <r>
      <rPr>
        <b/>
        <sz val="11"/>
        <rFont val="Times New Roman"/>
        <family val="1"/>
      </rPr>
      <t>Мероприятие 2 задачи 2 подпрограммы 2</t>
    </r>
    <r>
      <rPr>
        <sz val="11"/>
        <rFont val="Times New Roman"/>
        <family val="1"/>
      </rPr>
      <t xml:space="preserve"> "Компенсация части родительской платы за содержание ребенка (присмотр и уход за ребенком) в организациях, реализующих основную общеобразовательную программу дошкольного образования"</t>
    </r>
  </si>
  <si>
    <r>
      <t>З</t>
    </r>
    <r>
      <rPr>
        <b/>
        <sz val="11"/>
        <rFont val="Times New Roman"/>
        <family val="1"/>
      </rPr>
      <t>адача 1 подпрограммы 1</t>
    </r>
    <r>
      <rPr>
        <sz val="11"/>
        <rFont val="Times New Roman"/>
        <family val="1"/>
      </rPr>
      <t xml:space="preserve"> "Удовлетворение потребностей населения в получении услуг качественного образования"</t>
    </r>
  </si>
  <si>
    <r>
      <rPr>
        <b/>
        <sz val="11"/>
        <rFont val="Times New Roman"/>
        <family val="1"/>
      </rPr>
      <t>Мероприятие 3 задачи 2 подпрограммы 1</t>
    </r>
    <r>
      <rPr>
        <sz val="11"/>
        <rFont val="Times New Roman"/>
        <family val="1"/>
      </rPr>
      <t xml:space="preserve"> "Обеспечение деятельности подведомственных организаций (учреждений) по обслуживанию сетей коммунального хозяйства"</t>
    </r>
  </si>
  <si>
    <r>
      <t>З</t>
    </r>
    <r>
      <rPr>
        <b/>
        <sz val="11"/>
        <rFont val="Times New Roman"/>
        <family val="1"/>
      </rPr>
      <t>адача 5 подпрограммы 1</t>
    </r>
    <r>
      <rPr>
        <sz val="11"/>
        <rFont val="Times New Roman"/>
        <family val="1"/>
      </rPr>
      <t xml:space="preserve"> "Создание современной системы оценки индивидуальных образовательных достижений обучающихся и профессиональных достижений педагогов"</t>
    </r>
  </si>
  <si>
    <r>
      <t>З</t>
    </r>
    <r>
      <rPr>
        <b/>
        <sz val="11"/>
        <rFont val="Times New Roman"/>
        <family val="1"/>
      </rPr>
      <t>адача 1 подпрограммы 4</t>
    </r>
    <r>
      <rPr>
        <sz val="11"/>
        <rFont val="Times New Roman"/>
        <family val="1"/>
      </rPr>
      <t xml:space="preserve"> "Совершенствование работы по организации занятости,  отдыха детей и подростков, создания оптимальных условий для проведения оздоровительной компании"</t>
    </r>
  </si>
  <si>
    <r>
      <t xml:space="preserve">Задача 2 подпрограммы 4 </t>
    </r>
    <r>
      <rPr>
        <sz val="11"/>
        <rFont val="Times New Roman"/>
        <family val="1"/>
      </rPr>
      <t>" Обеспечение комплексной деятельности по сохранению и укреплению здоровья школьников, формированию основ безопасного, здорового образа жизни"</t>
    </r>
  </si>
  <si>
    <r>
      <rPr>
        <b/>
        <sz val="11"/>
        <rFont val="Times New Roman"/>
        <family val="1"/>
      </rPr>
      <t>Показатель 1 задачи 2 подпрограммы</t>
    </r>
    <r>
      <rPr>
        <sz val="11"/>
        <rFont val="Times New Roman"/>
        <family val="1"/>
      </rPr>
      <t xml:space="preserve"> 4 "Количество несчастниых случаев с детьми, зафиксированных в лагерях дневного и загородного пребывания""</t>
    </r>
  </si>
  <si>
    <r>
      <rPr>
        <b/>
        <sz val="11"/>
        <rFont val="Times New Roman"/>
        <family val="1"/>
      </rPr>
      <t>Мероприятие 1 задачи 2 подпрограммы 4</t>
    </r>
    <r>
      <rPr>
        <sz val="11"/>
        <rFont val="Times New Roman"/>
        <family val="1"/>
      </rPr>
      <t xml:space="preserve"> "Организация подвоза детей в летние лагеря и к местам проведения экскурсий"</t>
    </r>
  </si>
  <si>
    <r>
      <rPr>
        <b/>
        <sz val="11"/>
        <rFont val="Times New Roman"/>
        <family val="1"/>
      </rPr>
      <t>Мероприятие 2 задачи 2 подпрограммы 4</t>
    </r>
    <r>
      <rPr>
        <sz val="11"/>
        <rFont val="Times New Roman"/>
        <family val="1"/>
      </rPr>
      <t xml:space="preserve"> "Организация проведения страхования детей в лагерях и медицинских осмотров персонала"</t>
    </r>
  </si>
  <si>
    <r>
      <rPr>
        <b/>
        <sz val="11"/>
        <rFont val="Times New Roman"/>
        <family val="1"/>
      </rPr>
      <t>Мероприятие 3 задачи 2 подпрограммы 4</t>
    </r>
    <r>
      <rPr>
        <sz val="11"/>
        <rFont val="Times New Roman"/>
        <family val="1"/>
      </rPr>
      <t xml:space="preserve"> "Проведение мероприятий с учащимися и подростками по профилактике безнадзорности и правонарушений"</t>
    </r>
  </si>
  <si>
    <r>
      <rPr>
        <b/>
        <sz val="11"/>
        <rFont val="Times New Roman"/>
        <family val="1"/>
      </rPr>
      <t>Подпрограмма 5</t>
    </r>
    <r>
      <rPr>
        <sz val="11"/>
        <rFont val="Times New Roman"/>
        <family val="1"/>
      </rPr>
      <t xml:space="preserve"> "Одарённые дети Селигера"</t>
    </r>
  </si>
  <si>
    <r>
      <t>З</t>
    </r>
    <r>
      <rPr>
        <b/>
        <sz val="11"/>
        <rFont val="Times New Roman"/>
        <family val="1"/>
      </rPr>
      <t>адача 1 подпрограммы 5</t>
    </r>
    <r>
      <rPr>
        <sz val="11"/>
        <rFont val="Times New Roman"/>
        <family val="1"/>
      </rPr>
      <t xml:space="preserve"> "Выявление и сопровождение одаренных детей для их специальной поддержки"</t>
    </r>
  </si>
  <si>
    <r>
      <t>З</t>
    </r>
    <r>
      <rPr>
        <b/>
        <sz val="11"/>
        <rFont val="Times New Roman"/>
        <family val="1"/>
      </rPr>
      <t>адача 2 подпрограммы 5</t>
    </r>
    <r>
      <rPr>
        <sz val="11"/>
        <rFont val="Times New Roman"/>
        <family val="1"/>
      </rPr>
      <t xml:space="preserve"> "Стимулирование творческой активности участников образовательного процесса"</t>
    </r>
  </si>
  <si>
    <r>
      <rPr>
        <b/>
        <sz val="11"/>
        <rFont val="Times New Roman"/>
        <family val="1"/>
      </rPr>
      <t>Показатель 1 задачи 2 подпрограммы</t>
    </r>
    <r>
      <rPr>
        <sz val="11"/>
        <rFont val="Times New Roman"/>
        <family val="1"/>
      </rPr>
      <t xml:space="preserve"> 5 "Количество обучающихся – участников конкурсных процедур на получение поощрений за инновационную деятельность в общей численности детей школьного возраста"</t>
    </r>
  </si>
  <si>
    <t xml:space="preserve"> рублей</t>
  </si>
  <si>
    <t>%</t>
  </si>
  <si>
    <t>ед.</t>
  </si>
  <si>
    <t>рублей</t>
  </si>
  <si>
    <r>
      <t>З</t>
    </r>
    <r>
      <rPr>
        <b/>
        <sz val="11"/>
        <rFont val="Times New Roman"/>
        <family val="1"/>
      </rPr>
      <t>адача 2 подпрограммы 2</t>
    </r>
    <r>
      <rPr>
        <sz val="11"/>
        <rFont val="Times New Roman"/>
        <family val="1"/>
      </rPr>
      <t xml:space="preserve"> "Удовлетворение потребностей населения в получении услуг дошкольного образования"</t>
    </r>
  </si>
  <si>
    <t xml:space="preserve"> ед.</t>
  </si>
  <si>
    <r>
      <t>З</t>
    </r>
    <r>
      <rPr>
        <b/>
        <sz val="11"/>
        <rFont val="Times New Roman"/>
        <family val="1"/>
      </rPr>
      <t>адача 3 подпрограммы 1</t>
    </r>
    <r>
      <rPr>
        <sz val="11"/>
        <rFont val="Times New Roman"/>
        <family val="1"/>
      </rPr>
      <t xml:space="preserve"> "Обеспечение доступности качественных образовательных услуг в образовательных организаций (учреждений) вне зависимости от места проживания и состояния здоровья обучающихся"</t>
    </r>
  </si>
  <si>
    <r>
      <rPr>
        <b/>
        <sz val="11"/>
        <rFont val="Times New Roman"/>
        <family val="1"/>
      </rPr>
      <t>Показатель 1 задачи 3 подпрограммы 1</t>
    </r>
    <r>
      <rPr>
        <sz val="11"/>
        <rFont val="Times New Roman"/>
        <family val="1"/>
      </rPr>
      <t xml:space="preserve"> "Доля сельских школьников, которым обеспечен ежедневный подвоз в  общеобразовательные организации (учреждения) специальным школьным автотранспортом в общей численности школьников, нуждающихся в подвозе "</t>
    </r>
  </si>
  <si>
    <r>
      <rPr>
        <b/>
        <sz val="11"/>
        <rFont val="Times New Roman"/>
        <family val="1"/>
      </rPr>
      <t>Показатель 1 задачи 2 подпрограммы</t>
    </r>
    <r>
      <rPr>
        <sz val="11"/>
        <rFont val="Times New Roman"/>
        <family val="1"/>
      </rPr>
      <t xml:space="preserve"> </t>
    </r>
    <r>
      <rPr>
        <b/>
        <sz val="11"/>
        <rFont val="Times New Roman"/>
        <family val="1"/>
      </rPr>
      <t>2</t>
    </r>
    <r>
      <rPr>
        <sz val="11"/>
        <rFont val="Times New Roman"/>
        <family val="1"/>
      </rPr>
      <t xml:space="preserve"> "Охват детей программами дошкольного образования  в образовательных организациях (учреждениях)"</t>
    </r>
  </si>
  <si>
    <r>
      <t>З</t>
    </r>
    <r>
      <rPr>
        <b/>
        <sz val="11"/>
        <rFont val="Times New Roman"/>
        <family val="1"/>
      </rPr>
      <t>адача 3 подпрограммы 2</t>
    </r>
    <r>
      <rPr>
        <sz val="11"/>
        <rFont val="Times New Roman"/>
        <family val="1"/>
      </rPr>
      <t xml:space="preserve"> "Развитие инфраструктуры муниципальных дошкольных образовательных организаций (учреждений) в соответствии с требованиями действующего законодательства"</t>
    </r>
  </si>
  <si>
    <r>
      <rPr>
        <b/>
        <sz val="11"/>
        <rFont val="Times New Roman"/>
        <family val="1"/>
      </rPr>
      <t>Показатель 1 задачи 3 подпрограммы 2</t>
    </r>
    <r>
      <rPr>
        <sz val="11"/>
        <rFont val="Times New Roman"/>
        <family val="1"/>
      </rPr>
      <t xml:space="preserve"> "Доля муниципальных дошкольных образовательных организаций (учреждений), соответствующих современным условиям осуществления образовательного процесса"</t>
    </r>
  </si>
  <si>
    <r>
      <rPr>
        <b/>
        <sz val="11"/>
        <rFont val="Times New Roman"/>
        <family val="1"/>
      </rPr>
      <t>Показатель 2 задачи 3 подпрограммы</t>
    </r>
    <r>
      <rPr>
        <sz val="11"/>
        <rFont val="Times New Roman"/>
        <family val="1"/>
      </rPr>
      <t xml:space="preserve"> 2 "Доля муниципальных дошкольных образовательных организаций (учреждений), имеющих все виды благоустройства"</t>
    </r>
  </si>
  <si>
    <r>
      <rPr>
        <b/>
        <sz val="11"/>
        <rFont val="Times New Roman"/>
        <family val="1"/>
      </rPr>
      <t>Показатель 3 задачи 3 подпрограммы</t>
    </r>
    <r>
      <rPr>
        <sz val="11"/>
        <rFont val="Times New Roman"/>
        <family val="1"/>
      </rPr>
      <t xml:space="preserve"> </t>
    </r>
    <r>
      <rPr>
        <b/>
        <sz val="11"/>
        <rFont val="Times New Roman"/>
        <family val="1"/>
      </rPr>
      <t>2</t>
    </r>
    <r>
      <rPr>
        <sz val="11"/>
        <rFont val="Times New Roman"/>
        <family val="1"/>
      </rPr>
      <t xml:space="preserve"> "Доля дошкольных образовательных организаций (учреждений) обеспеченных компьютерным и мультимедийным оборудованием для организации образовательного процесса с детьми"</t>
    </r>
  </si>
  <si>
    <t>за счёт средств областного бюджета</t>
  </si>
  <si>
    <r>
      <rPr>
        <b/>
        <sz val="11"/>
        <rFont val="Times New Roman"/>
        <family val="1"/>
      </rPr>
      <t>Мероприятие 4 задачи 2 подпрограммы 1</t>
    </r>
    <r>
      <rPr>
        <sz val="11"/>
        <rFont val="Times New Roman"/>
        <family val="1"/>
      </rPr>
      <t xml:space="preserve"> "Субсидии на выравнивание обеспеченности муниципальных образований по реализации ими их отдельных расходных обязательств за счёт средств областного бюджета"</t>
    </r>
  </si>
  <si>
    <t>чел</t>
  </si>
  <si>
    <t xml:space="preserve">в том числе за счет средств депутатов </t>
  </si>
  <si>
    <t>чел.</t>
  </si>
  <si>
    <r>
      <rPr>
        <b/>
        <sz val="11"/>
        <rFont val="Times New Roman"/>
        <family val="1"/>
      </rPr>
      <t>Показатель 1 мероприятия 3 задачи 3 подпрограммы 2</t>
    </r>
    <r>
      <rPr>
        <sz val="11"/>
        <rFont val="Times New Roman"/>
        <family val="1"/>
      </rPr>
      <t xml:space="preserve"> "Количество муниципальных дошкольных образовательных организаций (учреждений),  в которых проведён капитальный ремонт зданий и помещений за счёт средств областного бюджета"</t>
    </r>
  </si>
  <si>
    <r>
      <rPr>
        <b/>
        <sz val="11"/>
        <rFont val="Times New Roman"/>
        <family val="1"/>
      </rPr>
      <t>Показатель 1 мероприятия 1 задачи 2 подпрограммы 1</t>
    </r>
    <r>
      <rPr>
        <sz val="11"/>
        <rFont val="Times New Roman"/>
        <family val="1"/>
      </rPr>
      <t xml:space="preserve"> "Количество общеобразовательных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используемых для предоставления услуг начального общего, основного общего, среднего общего образования"</t>
    </r>
  </si>
  <si>
    <r>
      <t xml:space="preserve">Показатель 1 мероприятия 2 задачи 2 подпрограммы 1 </t>
    </r>
    <r>
      <rPr>
        <sz val="11"/>
        <rFont val="Times New Roman"/>
        <family val="1"/>
      </rPr>
      <t>"Количество 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используемых для предоставления услуг дополнительного образования"</t>
    </r>
  </si>
  <si>
    <r>
      <rPr>
        <b/>
        <sz val="11"/>
        <rFont val="Times New Roman"/>
        <family val="1"/>
      </rPr>
      <t xml:space="preserve">Показатель 1 мероприятия 3 задачи 2 подпрограммы 1 </t>
    </r>
    <r>
      <rPr>
        <sz val="11"/>
        <rFont val="Times New Roman"/>
        <family val="1"/>
      </rPr>
      <t>"Доля подведомственных учреждений, заключивших договора на обслуживание сетей коммунального хозяйства"</t>
    </r>
  </si>
  <si>
    <r>
      <rPr>
        <b/>
        <sz val="11"/>
        <rFont val="Times New Roman"/>
        <family val="1"/>
      </rPr>
      <t>Показатель 2 мероприятия 3 задачи 2 подпрограммы 1</t>
    </r>
    <r>
      <rPr>
        <sz val="11"/>
        <rFont val="Times New Roman"/>
        <family val="1"/>
      </rPr>
      <t xml:space="preserve"> "Количество подведомственных учреждений, имеющих кредиторскую задолженность по коммунальным платежам "</t>
    </r>
  </si>
  <si>
    <r>
      <rPr>
        <b/>
        <sz val="11"/>
        <rFont val="Times New Roman"/>
        <family val="1"/>
      </rPr>
      <t xml:space="preserve">Подпрограмма 6 </t>
    </r>
    <r>
      <rPr>
        <sz val="11"/>
        <rFont val="Times New Roman"/>
        <family val="1"/>
      </rPr>
      <t xml:space="preserve"> "Профилактика безнадзорности и правонарушений несовершеннолетних"</t>
    </r>
  </si>
  <si>
    <r>
      <t>З</t>
    </r>
    <r>
      <rPr>
        <b/>
        <sz val="11"/>
        <rFont val="Times New Roman"/>
        <family val="1"/>
      </rPr>
      <t>адача 1 подпрограммы 6</t>
    </r>
    <r>
      <rPr>
        <sz val="11"/>
        <rFont val="Times New Roman"/>
        <family val="1"/>
      </rPr>
      <t xml:space="preserve"> «Разработка системы профилактических и  предупредительных мер, направленных на раннее выявление лиц, склонных к совершению правонарушений и общественно опасных деяний».</t>
    </r>
  </si>
  <si>
    <r>
      <rPr>
        <b/>
        <sz val="11"/>
        <rFont val="Times New Roman"/>
        <family val="1"/>
      </rPr>
      <t>Показатель 1 задачи 1 подпрограммы</t>
    </r>
    <r>
      <rPr>
        <sz val="11"/>
        <rFont val="Times New Roman"/>
        <family val="1"/>
      </rPr>
      <t xml:space="preserve"> 6 «Количество несовершеннолетних, состоящих на учете в КДН и ЗП»</t>
    </r>
  </si>
  <si>
    <r>
      <rPr>
        <b/>
        <sz val="11"/>
        <rFont val="Times New Roman"/>
        <family val="1"/>
      </rPr>
      <t>Показатель 2 задачи 1 подпрограммы</t>
    </r>
    <r>
      <rPr>
        <sz val="11"/>
        <rFont val="Times New Roman"/>
        <family val="1"/>
      </rPr>
      <t xml:space="preserve"> 6 «Общее количество несовершеннолетних, состоящих на  внутришкольном  учете» </t>
    </r>
  </si>
  <si>
    <r>
      <rPr>
        <b/>
        <sz val="11"/>
        <rFont val="Times New Roman"/>
        <family val="1"/>
      </rPr>
      <t>Показатель 3 задачи 1 подпрограммы</t>
    </r>
    <r>
      <rPr>
        <sz val="11"/>
        <rFont val="Times New Roman"/>
        <family val="1"/>
      </rPr>
      <t xml:space="preserve"> 6 «Количество административных правонарушений, преступлений совершенных несовершеннолетними, состоящими на учете в КДН и ЗП»</t>
    </r>
  </si>
  <si>
    <r>
      <rPr>
        <b/>
        <sz val="11"/>
        <rFont val="Times New Roman"/>
        <family val="1"/>
      </rPr>
      <t xml:space="preserve">Административное мероприятие 1 задачи 1 подпрограммы 6 </t>
    </r>
    <r>
      <rPr>
        <sz val="11"/>
        <rFont val="Times New Roman"/>
        <family val="1"/>
      </rPr>
      <t>«Проведение советов профилактики в образовательных учреждениях»</t>
    </r>
  </si>
  <si>
    <r>
      <t xml:space="preserve">Показатель 1 административного мероприятия 1 задачи 1 подпрограммы 6 </t>
    </r>
    <r>
      <rPr>
        <sz val="11"/>
        <rFont val="Times New Roman"/>
        <family val="1"/>
      </rPr>
      <t>«Количество проведенных советов профилактики»</t>
    </r>
  </si>
  <si>
    <r>
      <t>З</t>
    </r>
    <r>
      <rPr>
        <b/>
        <sz val="11"/>
        <rFont val="Times New Roman"/>
        <family val="1"/>
      </rPr>
      <t>адача 2 подпрограммы 6</t>
    </r>
    <r>
      <rPr>
        <sz val="11"/>
        <rFont val="Times New Roman"/>
        <family val="1"/>
      </rPr>
      <t xml:space="preserve"> «Совершенствование системы межведомственного взаимодействия субъектов профилактики»</t>
    </r>
  </si>
  <si>
    <r>
      <rPr>
        <b/>
        <sz val="11"/>
        <rFont val="Times New Roman"/>
        <family val="1"/>
      </rPr>
      <t>Показатель 1 задачи 2 подпрограммы</t>
    </r>
    <r>
      <rPr>
        <sz val="11"/>
        <rFont val="Times New Roman"/>
        <family val="1"/>
      </rPr>
      <t xml:space="preserve"> 6 «Количество мероприятий, совместно проведенных субъектами профилактики»</t>
    </r>
  </si>
  <si>
    <r>
      <rPr>
        <b/>
        <sz val="11"/>
        <rFont val="Times New Roman"/>
        <family val="1"/>
      </rPr>
      <t>Мероприятие 1 задачи 2 подпрограммы 6</t>
    </r>
    <r>
      <rPr>
        <sz val="11"/>
        <rFont val="Times New Roman"/>
        <family val="1"/>
      </rPr>
      <t xml:space="preserve"> «Проведение  семинаров, совместных совещаний для  учреждений образования при участии иных субъектов профилактики»</t>
    </r>
  </si>
  <si>
    <r>
      <t>Показатель 1 мероприятия 1 задачи 2 подпрограммы 6</t>
    </r>
    <r>
      <rPr>
        <sz val="11"/>
        <rFont val="Times New Roman"/>
        <family val="1"/>
      </rPr>
      <t xml:space="preserve"> «Количество проведенных семинаров, совещаний»</t>
    </r>
  </si>
  <si>
    <r>
      <t xml:space="preserve">Административное мероприятие 2 задачи 2 подпрограммы 6 </t>
    </r>
    <r>
      <rPr>
        <sz val="11"/>
        <rFont val="Times New Roman"/>
        <family val="1"/>
      </rPr>
      <t>«Проведение декадника лекционно- правовых встреч,  лекций  в учреждениях для различных категорий населения (учащиеся, педагоги, родители)»</t>
    </r>
  </si>
  <si>
    <r>
      <t xml:space="preserve">Показатель 1 административного мероприятия 2 задачи 2 подпрограммы 6 </t>
    </r>
    <r>
      <rPr>
        <sz val="11"/>
        <rFont val="Times New Roman"/>
        <family val="1"/>
      </rPr>
      <t>«Количество  принявших участие во встречах»</t>
    </r>
  </si>
  <si>
    <r>
      <t>З</t>
    </r>
    <r>
      <rPr>
        <b/>
        <sz val="11"/>
        <rFont val="Times New Roman"/>
        <family val="1"/>
      </rPr>
      <t>адача 3 подпрограммы 6</t>
    </r>
    <r>
      <rPr>
        <sz val="11"/>
        <rFont val="Times New Roman"/>
        <family val="1"/>
      </rPr>
      <t xml:space="preserve"> «Оказание содействия в организации досуга и занятости, состоящих на учете в КДН и ЗП»</t>
    </r>
  </si>
  <si>
    <r>
      <rPr>
        <b/>
        <sz val="11"/>
        <rFont val="Times New Roman"/>
        <family val="1"/>
      </rPr>
      <t>Показатель 1 задачи 3 подпрограммы</t>
    </r>
    <r>
      <rPr>
        <sz val="11"/>
        <rFont val="Times New Roman"/>
        <family val="1"/>
      </rPr>
      <t xml:space="preserve"> 6 «Количество  подучетных несовершеннолетних, систематически посещающих спортивные секции, кружки.»</t>
    </r>
  </si>
  <si>
    <r>
      <rPr>
        <b/>
        <sz val="11"/>
        <rFont val="Times New Roman"/>
        <family val="1"/>
      </rPr>
      <t>Показатель 2 задачи 3 подпрограммы</t>
    </r>
    <r>
      <rPr>
        <sz val="11"/>
        <rFont val="Times New Roman"/>
        <family val="1"/>
      </rPr>
      <t xml:space="preserve"> 6 «Количество  подучетных несовершеннолетних, трудоустроенных   при обращении, в том числе в каникулярный период»</t>
    </r>
  </si>
  <si>
    <r>
      <rPr>
        <b/>
        <sz val="11"/>
        <rFont val="Times New Roman"/>
        <family val="1"/>
      </rPr>
      <t>Мероприятие 1 задачи 3 подпрограммы 6</t>
    </r>
    <r>
      <rPr>
        <sz val="11"/>
        <rFont val="Times New Roman"/>
        <family val="1"/>
      </rPr>
      <t xml:space="preserve"> «Организация и проведение молодежных акций с участием несовершеннолетних, состоящих на учете в КДН и ЗП»</t>
    </r>
  </si>
  <si>
    <r>
      <t>Показатель 1 мероприятия 1 задачи 3 подпрограммы 6</t>
    </r>
    <r>
      <rPr>
        <sz val="11"/>
        <rFont val="Times New Roman"/>
        <family val="1"/>
      </rPr>
      <t xml:space="preserve"> «Количество подучетных  несовершеннолетних, принявших участие в акциях»</t>
    </r>
  </si>
  <si>
    <r>
      <t xml:space="preserve">Показатель 1 мероприятия 2 задачи 3 подпрограммы 6 </t>
    </r>
    <r>
      <rPr>
        <sz val="11"/>
        <rFont val="Times New Roman"/>
        <family val="1"/>
      </rPr>
      <t>«Количество подучетных  несовершеннолетних, принявших участие в экскурсиях»</t>
    </r>
  </si>
  <si>
    <r>
      <t>З</t>
    </r>
    <r>
      <rPr>
        <b/>
        <sz val="11"/>
        <rFont val="Times New Roman"/>
        <family val="1"/>
      </rPr>
      <t xml:space="preserve">адача 4 подпрограммы 6 </t>
    </r>
    <r>
      <rPr>
        <sz val="11"/>
        <rFont val="Times New Roman"/>
        <family val="1"/>
      </rPr>
      <t>«Развитие системы работы с семьями, состоящими на учете в КДН и ЗП»</t>
    </r>
  </si>
  <si>
    <r>
      <rPr>
        <b/>
        <sz val="11"/>
        <rFont val="Times New Roman"/>
        <family val="1"/>
      </rPr>
      <t>Показатель 1 задачи 4 подпрограммы</t>
    </r>
    <r>
      <rPr>
        <sz val="11"/>
        <rFont val="Times New Roman"/>
        <family val="1"/>
      </rPr>
      <t xml:space="preserve"> 6 «Количество семей, состоящих на учете в КДН и ЗП»</t>
    </r>
  </si>
  <si>
    <r>
      <rPr>
        <b/>
        <sz val="11"/>
        <rFont val="Times New Roman"/>
        <family val="1"/>
      </rPr>
      <t>Показатель 2 задачи 4 подпрограммы</t>
    </r>
    <r>
      <rPr>
        <sz val="11"/>
        <rFont val="Times New Roman"/>
        <family val="1"/>
      </rPr>
      <t xml:space="preserve"> 6 «Количество учреждений, ведущих профилактическую работу по предупреждению семейного неблагополучия»</t>
    </r>
  </si>
  <si>
    <r>
      <rPr>
        <b/>
        <sz val="11"/>
        <rFont val="Times New Roman"/>
        <family val="1"/>
      </rPr>
      <t>Показатель 3 задачи 4 подпрограммы</t>
    </r>
    <r>
      <rPr>
        <sz val="11"/>
        <rFont val="Times New Roman"/>
        <family val="1"/>
      </rPr>
      <t xml:space="preserve"> 6 «Количество семей, дети из которых временно помещены в  государственные учреждения».</t>
    </r>
  </si>
  <si>
    <r>
      <rPr>
        <b/>
        <sz val="11"/>
        <rFont val="Times New Roman"/>
        <family val="1"/>
      </rPr>
      <t>Мероприятие 1 задачи 4 подпрограммы 6</t>
    </r>
    <r>
      <rPr>
        <sz val="11"/>
        <rFont val="Times New Roman"/>
        <family val="1"/>
      </rPr>
      <t xml:space="preserve"> «Проведение образовательными учреждениями профилактических мероприятий с семьями»</t>
    </r>
  </si>
  <si>
    <r>
      <t>Показатель 1 мероприятия 1 задачи 4 подпрограммы 6</t>
    </r>
    <r>
      <rPr>
        <sz val="11"/>
        <rFont val="Times New Roman"/>
        <family val="1"/>
      </rPr>
      <t xml:space="preserve"> « Количество  мероприятий, проведенных образовательными учреждениями»</t>
    </r>
  </si>
  <si>
    <r>
      <t xml:space="preserve">Административное мероприятие 2 задачи 4 подпрограммы 6 </t>
    </r>
    <r>
      <rPr>
        <sz val="11"/>
        <rFont val="Times New Roman"/>
        <family val="1"/>
      </rPr>
      <t>«Проведение рейдов по семьям, состоящим на учете в КДН и ЗП или находящимся в СОП»</t>
    </r>
  </si>
  <si>
    <r>
      <t xml:space="preserve">Показатель 1 административного мероприятия 2 задачи 4 подпрограммы 6 </t>
    </r>
    <r>
      <rPr>
        <sz val="11"/>
        <rFont val="Times New Roman"/>
        <family val="1"/>
      </rPr>
      <t xml:space="preserve">«Количество  посещенных семей»
</t>
    </r>
  </si>
  <si>
    <r>
      <t xml:space="preserve">Административное мероприятие 3 задачи 4 подпрограммы 6 </t>
    </r>
    <r>
      <rPr>
        <sz val="11"/>
        <rFont val="Times New Roman"/>
        <family val="1"/>
      </rPr>
      <t>«Проведение ежегодного районного родительского собрания»</t>
    </r>
  </si>
  <si>
    <r>
      <t xml:space="preserve">Показатель 1  административного мероприятия 3 задачи 4 подпрограммы 6 </t>
    </r>
    <r>
      <rPr>
        <sz val="11"/>
        <rFont val="Times New Roman"/>
        <family val="1"/>
      </rPr>
      <t xml:space="preserve">«Количество родителей, принявших участие в собрании»
</t>
    </r>
  </si>
  <si>
    <r>
      <t>З</t>
    </r>
    <r>
      <rPr>
        <b/>
        <sz val="11"/>
        <rFont val="Times New Roman"/>
        <family val="1"/>
      </rPr>
      <t xml:space="preserve">адача 5 подпрограммы 6 </t>
    </r>
    <r>
      <rPr>
        <sz val="11"/>
        <rFont val="Times New Roman"/>
        <family val="1"/>
      </rPr>
      <t>«Информационное сопровождение деятельности КДН и ЗП»</t>
    </r>
  </si>
  <si>
    <r>
      <rPr>
        <b/>
        <sz val="11"/>
        <rFont val="Times New Roman"/>
        <family val="1"/>
      </rPr>
      <t>Показатель 1 задачи 5 подпрограммы</t>
    </r>
    <r>
      <rPr>
        <sz val="11"/>
        <rFont val="Times New Roman"/>
        <family val="1"/>
      </rPr>
      <t xml:space="preserve"> 6 «Количество видов информационных материалов»</t>
    </r>
  </si>
  <si>
    <r>
      <rPr>
        <b/>
        <sz val="11"/>
        <rFont val="Times New Roman"/>
        <family val="1"/>
      </rPr>
      <t>Мероприятие 1 задачи 5 подпрограммы 6</t>
    </r>
    <r>
      <rPr>
        <sz val="11"/>
        <rFont val="Times New Roman"/>
        <family val="1"/>
      </rPr>
      <t xml:space="preserve"> «Издание информационных листовок, тематических плакатов, брошюр, буклетов  с разъяснительными сведениями для различных групп населения»</t>
    </r>
  </si>
  <si>
    <r>
      <t>Показатель 1 мероприятия 1 задачи 5 подпрограммы 6</t>
    </r>
    <r>
      <rPr>
        <sz val="11"/>
        <rFont val="Times New Roman"/>
        <family val="1"/>
      </rPr>
      <t xml:space="preserve"> «Количество учреждений, в которых  систематически размещаются и распространяются информационные материалы»</t>
    </r>
  </si>
  <si>
    <r>
      <t xml:space="preserve">Показатель 1  мероприятия 2 задачи 5 подпрограммы 6 </t>
    </r>
    <r>
      <rPr>
        <sz val="11"/>
        <rFont val="Times New Roman"/>
        <family val="1"/>
      </rPr>
      <t xml:space="preserve">«Количество размещенных материалов»
</t>
    </r>
  </si>
  <si>
    <t>Я</t>
  </si>
  <si>
    <t>средства местного бюджета</t>
  </si>
  <si>
    <t>1097/148</t>
  </si>
  <si>
    <t>10,9/10,6</t>
  </si>
  <si>
    <r>
      <rPr>
        <b/>
        <sz val="11"/>
        <rFont val="Times New Roman"/>
        <family val="1"/>
      </rPr>
      <t>Показатель 2  задачи 1 подпрограммы 1</t>
    </r>
    <r>
      <rPr>
        <sz val="11"/>
        <rFont val="Times New Roman"/>
        <family val="1"/>
      </rPr>
      <t xml:space="preserve"> "Доля школьников, обучающихся в учреждениях повышенного уровня, в общей численности обучающихся в дневных общеобразовательных организациях (учреждениях)"</t>
    </r>
  </si>
  <si>
    <r>
      <rPr>
        <b/>
        <sz val="11"/>
        <rFont val="Times New Roman"/>
        <family val="1"/>
      </rPr>
      <t>Показатель 4  задачи 1 подпрограммы 1</t>
    </r>
    <r>
      <rPr>
        <sz val="11"/>
        <rFont val="Times New Roman"/>
        <family val="1"/>
      </rPr>
      <t xml:space="preserve"> "Доля обучающихся 11 (12) классов, получивших аттестат о среднем общем образовании"</t>
    </r>
  </si>
  <si>
    <r>
      <rPr>
        <b/>
        <sz val="11"/>
        <rFont val="Times New Roman"/>
        <family val="1"/>
      </rPr>
      <t>Показатель 5  задачи 1 подпрограммы 1</t>
    </r>
    <r>
      <rPr>
        <sz val="11"/>
        <rFont val="Times New Roman"/>
        <family val="1"/>
      </rPr>
      <t xml:space="preserve"> "Доля обучающихся 9 классов, получивших аттестат об основном общем образовании"</t>
    </r>
  </si>
  <si>
    <r>
      <rPr>
        <b/>
        <sz val="11"/>
        <rFont val="Times New Roman"/>
        <family val="1"/>
      </rPr>
      <t>Показатель 7  задачи 1 подпрограммы 1</t>
    </r>
    <r>
      <rPr>
        <sz val="11"/>
        <rFont val="Times New Roman"/>
        <family val="1"/>
      </rPr>
      <t xml:space="preserve"> "Уровень удовлетворенности населения качеством предоставляемых образовательных услуг (на основе анкетирования населения и данных проводимых соцопросов)"</t>
    </r>
  </si>
  <si>
    <r>
      <rPr>
        <b/>
        <sz val="11"/>
        <rFont val="Times New Roman"/>
        <family val="1"/>
      </rPr>
      <t xml:space="preserve">Показатель 1 административного мероприятия 1 задачи 1 подпрограммы 1 </t>
    </r>
    <r>
      <rPr>
        <sz val="11"/>
        <rFont val="Times New Roman"/>
        <family val="1"/>
      </rPr>
      <t xml:space="preserve">"Количество проведённых опросов" </t>
    </r>
  </si>
  <si>
    <r>
      <rPr>
        <b/>
        <sz val="11"/>
        <rFont val="Times New Roman"/>
        <family val="1"/>
      </rPr>
      <t>Показатель 1 мероприятия 2 задачи 1 подпрограммы 1</t>
    </r>
    <r>
      <rPr>
        <sz val="11"/>
        <rFont val="Times New Roman"/>
        <family val="1"/>
      </rPr>
      <t xml:space="preserve"> "Количество детей, охваченных услугами муниципальных общеобразовательных организаций (учреждений)"</t>
    </r>
  </si>
  <si>
    <r>
      <rPr>
        <b/>
        <sz val="11"/>
        <rFont val="Times New Roman"/>
        <family val="1"/>
      </rPr>
      <t>Показатель 2 мероприятия 2 задачи 1 подпрограммы 1</t>
    </r>
    <r>
      <rPr>
        <sz val="11"/>
        <rFont val="Times New Roman"/>
        <family val="1"/>
      </rPr>
      <t xml:space="preserve"> "Средний размер субсидии на муниципальное задание общеобразовательных организаций (учреждений)  в расчёте на 1 ребёнка"</t>
    </r>
  </si>
  <si>
    <r>
      <t xml:space="preserve">Мероприятие 3 задачи 1 подпрограммы 1 </t>
    </r>
    <r>
      <rPr>
        <sz val="11"/>
        <rFont val="Times New Roman"/>
        <family val="1"/>
      </rPr>
      <t>"Обеспечение деятельности образовательных организаций (учреждений) дополнительного образования по оказанию услуг качественного образования в рамках выполнения муниципального задания"</t>
    </r>
  </si>
  <si>
    <r>
      <t>Показатель 1 мероприятия 3 задачи 1 подпрограммы 1</t>
    </r>
    <r>
      <rPr>
        <sz val="11"/>
        <rFont val="Times New Roman"/>
        <family val="1"/>
      </rPr>
      <t xml:space="preserve"> "Количество детей, охваченных услугами муниципальных образовательных учреждений (организаций) дополнительного образования"</t>
    </r>
  </si>
  <si>
    <r>
      <t xml:space="preserve">Показатель 2 мероприятия 3 задачи 1 подпрограммы 1 </t>
    </r>
    <r>
      <rPr>
        <sz val="11"/>
        <rFont val="Times New Roman"/>
        <family val="1"/>
      </rPr>
      <t xml:space="preserve"> "Средний размер субсидии на муниципальное задание образовательных организаций (учреждений) дополнительного образования  в расчёте на 1 ребёнка"</t>
    </r>
  </si>
  <si>
    <r>
      <rPr>
        <b/>
        <sz val="11"/>
        <rFont val="Times New Roman"/>
        <family val="1"/>
      </rPr>
      <t xml:space="preserve">Показатель 1 мероприятия 4 задачи 1 подпрограммы 1 </t>
    </r>
    <r>
      <rPr>
        <sz val="11"/>
        <rFont val="Times New Roman"/>
        <family val="1"/>
      </rPr>
      <t>"Количество общеобразовательных организаций (учреждений) , в которых проведены мероприятия  по укреплению материально-технической базы"</t>
    </r>
  </si>
  <si>
    <r>
      <rPr>
        <b/>
        <sz val="11"/>
        <rFont val="Times New Roman"/>
        <family val="1"/>
      </rPr>
      <t xml:space="preserve">Показатель 1 мероприятия 4 задачи 2 подпрограммы 1 </t>
    </r>
    <r>
      <rPr>
        <sz val="11"/>
        <rFont val="Times New Roman"/>
        <family val="1"/>
      </rPr>
      <t>" Количество учреждений дополнительного образования, в которых проведены ремонтные работы (ДЮСШ, туалет стадиона)</t>
    </r>
  </si>
  <si>
    <r>
      <t xml:space="preserve">Показатель 2 задачи 3 подпрограммы 1 </t>
    </r>
    <r>
      <rPr>
        <sz val="11"/>
        <rFont val="Times New Roman"/>
        <family val="1"/>
      </rPr>
      <t>" Количество детей-инвалидов, которые получают дистанционное образование"</t>
    </r>
  </si>
  <si>
    <r>
      <t xml:space="preserve">Показатель 3 задачи 3 подпрограммы 1 </t>
    </r>
    <r>
      <rPr>
        <sz val="11"/>
        <rFont val="Times New Roman"/>
        <family val="1"/>
      </rPr>
      <t>" Количество школ-участников программы "Доступная среда"</t>
    </r>
  </si>
  <si>
    <r>
      <rPr>
        <b/>
        <sz val="11"/>
        <rFont val="Times New Roman"/>
        <family val="1"/>
      </rPr>
      <t>Показатель 1 задачи 4 подпрограммы 1</t>
    </r>
    <r>
      <rPr>
        <sz val="11"/>
        <rFont val="Times New Roman"/>
        <family val="1"/>
      </rPr>
      <t xml:space="preserve"> "Доля обучающихся охваченных горячим питанием"</t>
    </r>
  </si>
  <si>
    <r>
      <rPr>
        <b/>
        <sz val="11"/>
        <rFont val="Times New Roman"/>
        <family val="1"/>
      </rPr>
      <t>Показатель 2 задачи 4 подпрограммы 1</t>
    </r>
    <r>
      <rPr>
        <sz val="11"/>
        <rFont val="Times New Roman"/>
        <family val="1"/>
      </rPr>
      <t xml:space="preserve"> "Количество школ-участников проекта "Школьный спорт"</t>
    </r>
  </si>
  <si>
    <r>
      <rPr>
        <b/>
        <sz val="11"/>
        <rFont val="Times New Roman"/>
        <family val="1"/>
      </rPr>
      <t>Показатель 3 задачи 4 подпрограммы 1</t>
    </r>
    <r>
      <rPr>
        <sz val="11"/>
        <rFont val="Times New Roman"/>
        <family val="1"/>
      </rPr>
      <t xml:space="preserve"> "Доля обучающихся, охваченных проектом "Школьный спорт"</t>
    </r>
  </si>
  <si>
    <r>
      <rPr>
        <b/>
        <sz val="11"/>
        <rFont val="Times New Roman"/>
        <family val="1"/>
      </rPr>
      <t xml:space="preserve">Показатель 1 мероприятия 2 задачи 5 подпрограммы 1 </t>
    </r>
    <r>
      <rPr>
        <sz val="11"/>
        <rFont val="Times New Roman"/>
        <family val="1"/>
      </rPr>
      <t>"Число педагогических работников, прошедших курсы повышения квалификации"</t>
    </r>
  </si>
  <si>
    <r>
      <t>«</t>
    </r>
    <r>
      <rPr>
        <i/>
        <u val="single"/>
        <sz val="12"/>
        <rFont val="Times New Roman"/>
        <family val="1"/>
      </rPr>
      <t>РАЗВИТИЕ МУНИЦИПАЛЬНОЙ СИСТЕМЫ ОБРАЗОВАНИЯ на 2018 - 2023 годы____</t>
    </r>
    <r>
      <rPr>
        <i/>
        <sz val="12"/>
        <rFont val="Times New Roman"/>
        <family val="1"/>
      </rPr>
      <t>»</t>
    </r>
  </si>
  <si>
    <r>
      <rPr>
        <b/>
        <sz val="11"/>
        <rFont val="Times New Roman"/>
        <family val="1"/>
      </rPr>
      <t>Показатель 3 цели программы 1</t>
    </r>
    <r>
      <rPr>
        <sz val="11"/>
        <rFont val="Times New Roman"/>
        <family val="1"/>
      </rPr>
      <t xml:space="preserve"> "Доля выпускников государственных муниципальных общеобразовательных организаций (учреждений), получивших аттестат о среднем общем образовании"</t>
    </r>
  </si>
  <si>
    <r>
      <t xml:space="preserve">Мероприятие 4 задачи 4 подпрограммы 1 </t>
    </r>
    <r>
      <rPr>
        <sz val="11"/>
        <rFont val="Times New Roman"/>
        <family val="1"/>
      </rPr>
      <t>"Проведение мероприятий в муниципальных общеобразовательных организациях за счет средств бюджета МО "Осташковский городской округ",связанных с приобретением программного продукта"</t>
    </r>
  </si>
  <si>
    <r>
      <rPr>
        <b/>
        <sz val="11"/>
        <rFont val="Times New Roman"/>
        <family val="1"/>
      </rPr>
      <t>Показатель 1 мероприятия 2 задачи 3 подпрограммы 3</t>
    </r>
    <r>
      <rPr>
        <sz val="11"/>
        <rFont val="Times New Roman"/>
        <family val="1"/>
      </rPr>
      <t xml:space="preserve"> "Количество образовательных организаций(учреждений) дошкольного  образования, в которых установлено водоочистное оборудование"</t>
    </r>
  </si>
  <si>
    <r>
      <rPr>
        <b/>
        <sz val="11"/>
        <rFont val="Times New Roman"/>
        <family val="1"/>
      </rPr>
      <t>Показатель 1 мероприятия 2 задачи 4 подпрограммы 3</t>
    </r>
    <r>
      <rPr>
        <sz val="11"/>
        <rFont val="Times New Roman"/>
        <family val="1"/>
      </rPr>
      <t xml:space="preserve"> "Количество образовательных организаций(учреждений) общего образования, в которых проведена аттестация рабочих мест"</t>
    </r>
  </si>
  <si>
    <r>
      <rPr>
        <b/>
        <sz val="11"/>
        <rFont val="Times New Roman"/>
        <family val="1"/>
      </rPr>
      <t>Показатель 1 административного мероприятия 1 задачи 1 подпрограммы 5</t>
    </r>
    <r>
      <rPr>
        <sz val="11"/>
        <rFont val="Times New Roman"/>
        <family val="1"/>
      </rPr>
      <t xml:space="preserve"> "Количество образовательных учреждений (организаций), работающих по программам профильного, углубленного изучения предметов и индивидуальным учебным планам""</t>
    </r>
  </si>
  <si>
    <r>
      <rPr>
        <b/>
        <sz val="11"/>
        <rFont val="Times New Roman"/>
        <family val="1"/>
      </rPr>
      <t>Административное</t>
    </r>
    <r>
      <rPr>
        <sz val="11"/>
        <rFont val="Times New Roman"/>
        <family val="1"/>
      </rPr>
      <t xml:space="preserve"> м</t>
    </r>
    <r>
      <rPr>
        <b/>
        <sz val="11"/>
        <rFont val="Times New Roman"/>
        <family val="1"/>
      </rPr>
      <t>ероприятие 1 задачи 2 подпрограммы 5</t>
    </r>
    <r>
      <rPr>
        <sz val="11"/>
        <rFont val="Times New Roman"/>
        <family val="1"/>
      </rPr>
      <t xml:space="preserve"> "Организация участия обучающихся в предметных олимпиадах, творческих конкурсах, спортивных соревнованиях"</t>
    </r>
  </si>
  <si>
    <r>
      <t>Показатель 1 административного мероприятия 1 задачи 2 подпрограммы 5</t>
    </r>
    <r>
      <rPr>
        <sz val="11"/>
        <rFont val="Times New Roman"/>
        <family val="1"/>
      </rPr>
      <t xml:space="preserve"> "Количество обучающихся, участников муниципальных, региональных, всероссийских и международных олимпиад, конкурсов, соревнований и конференций "</t>
    </r>
  </si>
  <si>
    <r>
      <t xml:space="preserve">Показатель 2 административного мероприятия 1 задачи 2 подпрограммы 5 </t>
    </r>
    <r>
      <rPr>
        <sz val="11"/>
        <rFont val="Times New Roman"/>
        <family val="1"/>
      </rPr>
      <t>"Количество победителей  муниципальных, региональных, всероссийских и международных олимпиад, конкурсов, соревнований, конференций "</t>
    </r>
  </si>
  <si>
    <r>
      <t>Мероприятие 2 задачи 2 подпрограммы 5 "</t>
    </r>
    <r>
      <rPr>
        <sz val="11"/>
        <rFont val="Times New Roman"/>
        <family val="1"/>
      </rPr>
      <t>Участие одаренных детей в профильных творческих сменах детских оздоровительных лагерей"</t>
    </r>
  </si>
  <si>
    <r>
      <t xml:space="preserve">Показатель 1  мероприятия 2 задачи 2 подпрограммы 5 </t>
    </r>
    <r>
      <rPr>
        <sz val="11"/>
        <rFont val="Times New Roman"/>
        <family val="1"/>
      </rPr>
      <t>"Количество детей отдохнувших в профильных творческих сменах детских оздоровительных лагерей"</t>
    </r>
  </si>
  <si>
    <t>2019 г.</t>
  </si>
  <si>
    <t>2020 г.</t>
  </si>
  <si>
    <t>2021 г.</t>
  </si>
  <si>
    <t>50</t>
  </si>
  <si>
    <r>
      <rPr>
        <b/>
        <sz val="11"/>
        <rFont val="Times New Roman"/>
        <family val="1"/>
      </rPr>
      <t>Административное мероприятие 1 задачи 1 подпрограммы 5</t>
    </r>
    <r>
      <rPr>
        <sz val="11"/>
        <rFont val="Times New Roman"/>
        <family val="1"/>
      </rPr>
      <t xml:space="preserve"> "Обучение в общеобразовательных учреждениях по программам профильного, углубленного изучения предметов и индивидуальным учебным программам"</t>
    </r>
  </si>
  <si>
    <r>
      <t xml:space="preserve">Задача 2 подпрограммы 4 </t>
    </r>
    <r>
      <rPr>
        <sz val="11"/>
        <rFont val="Times New Roman"/>
        <family val="1"/>
      </rPr>
      <t>Обеспечение комплексной деятельности по сохранению и укреплению здоровья школьников, формированию основ безопасного здорового образа жизни</t>
    </r>
  </si>
  <si>
    <r>
      <t>Показатель 1 задачи 2 подпрограммы 4</t>
    </r>
    <r>
      <rPr>
        <sz val="11"/>
        <rFont val="Times New Roman"/>
        <family val="1"/>
      </rPr>
      <t xml:space="preserve"> "Количество несчастных случаев с детьми, зафиксированных в лагерях дневного и загородного пребывания"</t>
    </r>
  </si>
  <si>
    <r>
      <t xml:space="preserve">Показатель 2 задачи 2 подпрограммы 4 </t>
    </r>
    <r>
      <rPr>
        <sz val="11"/>
        <rFont val="Times New Roman"/>
        <family val="1"/>
      </rPr>
      <t>"Количество проведенных в лагерях профилактических мероприятий, направленных на безопасный и здоровый образ жизни"</t>
    </r>
  </si>
  <si>
    <r>
      <rPr>
        <b/>
        <sz val="11"/>
        <rFont val="Times New Roman"/>
        <family val="1"/>
      </rPr>
      <t>Мероприятие 3 задачи 1 подпрограммы 4</t>
    </r>
    <r>
      <rPr>
        <sz val="11"/>
        <rFont val="Times New Roman"/>
        <family val="1"/>
      </rPr>
      <t xml:space="preserve"> "Обеспечение исполнения контрактов при продаже путёвок МБУ "ЗОЛ"Чайка"</t>
    </r>
  </si>
  <si>
    <r>
      <rPr>
        <b/>
        <sz val="11"/>
        <rFont val="Times New Roman"/>
        <family val="1"/>
      </rPr>
      <t xml:space="preserve">Показатель 1 мероприятия 3 задачи 1 подпрограммы 4 </t>
    </r>
    <r>
      <rPr>
        <sz val="11"/>
        <rFont val="Times New Roman"/>
        <family val="1"/>
      </rPr>
      <t>"Количество контрактов по продаже путёвок МБУ "ЗОЛ "Чайка"</t>
    </r>
  </si>
  <si>
    <r>
      <rPr>
        <b/>
        <sz val="11"/>
        <rFont val="Times New Roman"/>
        <family val="1"/>
      </rPr>
      <t>Мероприятие 4 задачи 1 подпрограммы 4</t>
    </r>
    <r>
      <rPr>
        <sz val="11"/>
        <rFont val="Times New Roman"/>
        <family val="1"/>
      </rPr>
      <t xml:space="preserve"> "Содержание и обеспечение деятельности ЗОЛ "Чайка" в рамках муниципального задания (задания учредителя)</t>
    </r>
  </si>
  <si>
    <r>
      <t xml:space="preserve">Показатель 1 мероприятия 4 задачи 1 подпрограммы 4 </t>
    </r>
    <r>
      <rPr>
        <sz val="11"/>
        <rFont val="Times New Roman"/>
        <family val="1"/>
      </rPr>
      <t>"Количество мероприятий, обеспечивающих бесперебойное функциониропание ЗОЛ "Чайка"</t>
    </r>
  </si>
  <si>
    <r>
      <rPr>
        <b/>
        <sz val="11"/>
        <rFont val="Times New Roman"/>
        <family val="1"/>
      </rPr>
      <t>Мероприятие 5 задачи 1 подпрограммы 4</t>
    </r>
    <r>
      <rPr>
        <sz val="11"/>
        <rFont val="Times New Roman"/>
        <family val="1"/>
      </rPr>
      <t xml:space="preserve"> "Организация отдыха детей в каникулярное время в рамках муниципального задания (задания учредителя) областной бюджет </t>
    </r>
  </si>
  <si>
    <r>
      <rPr>
        <b/>
        <sz val="11"/>
        <rFont val="Times New Roman"/>
        <family val="1"/>
      </rPr>
      <t xml:space="preserve">Показатель 1 мероприятия 5 задачи 1 подпрограммы 4 </t>
    </r>
    <r>
      <rPr>
        <sz val="11"/>
        <rFont val="Times New Roman"/>
        <family val="1"/>
      </rPr>
      <t>"Охват детей организованными формами отдыха в каникулярное время в рамках муниципального задания (задания учредителя)областной бюджет"</t>
    </r>
  </si>
  <si>
    <r>
      <rPr>
        <b/>
        <sz val="11"/>
        <rFont val="Times New Roman"/>
        <family val="1"/>
      </rPr>
      <t>Показатель 1 мероприятия 6 задачи 1 подпрограммы 4</t>
    </r>
    <r>
      <rPr>
        <sz val="11"/>
        <rFont val="Times New Roman"/>
        <family val="1"/>
      </rPr>
      <t xml:space="preserve"> "Охват детей организованными формами отдыха в каникулярное время в рамках муниципального задания (местный бюджет)</t>
    </r>
  </si>
  <si>
    <r>
      <rPr>
        <b/>
        <sz val="11"/>
        <rFont val="Times New Roman"/>
        <family val="1"/>
      </rPr>
      <t>Мероприятие 7 задачи 1 подпрограммы 4</t>
    </r>
    <r>
      <rPr>
        <sz val="11"/>
        <rFont val="Times New Roman"/>
        <family val="1"/>
      </rPr>
      <t xml:space="preserve"> "Содействие временной занятости несовершеннолетних граждан в каникулярное время"</t>
    </r>
  </si>
  <si>
    <r>
      <t xml:space="preserve">Показатель 1 мероприятия 7 задачи 1 подпрограммы 4 </t>
    </r>
    <r>
      <rPr>
        <sz val="11"/>
        <rFont val="Times New Roman"/>
        <family val="1"/>
      </rPr>
      <t>"Количество рабочих мест для  временной занятости несовершеннолетних  в каникулярное время"</t>
    </r>
  </si>
  <si>
    <r>
      <rPr>
        <b/>
        <sz val="11"/>
        <rFont val="Times New Roman"/>
        <family val="1"/>
      </rPr>
      <t>Мероприятие 8 задачи 1 подпрограммы 4</t>
    </r>
    <r>
      <rPr>
        <sz val="11"/>
        <rFont val="Times New Roman"/>
        <family val="1"/>
      </rPr>
      <t xml:space="preserve"> "Иные межбюджетные трансферты на реализацию мероприятий по обращениям, поступающим к депутатам Законодательного Собрания Тверской области (МБУ"ЗОЛ "Чайка")</t>
    </r>
  </si>
  <si>
    <r>
      <t xml:space="preserve">Показатель 1 мероприятия 8 задачи 1 подпрограммы 4 </t>
    </r>
    <r>
      <rPr>
        <sz val="11"/>
        <rFont val="Times New Roman"/>
        <family val="1"/>
      </rPr>
      <t>"Количество проведённых мероприятий по укреплению материально-технической базы ЗОЛ "Чайка" за счёт средств, поступивших от депутатов Законодательного Собрания Тверской области</t>
    </r>
  </si>
  <si>
    <r>
      <t xml:space="preserve">Показатель 1 мероприятия 3 задачи 2 подпрограммы 4 </t>
    </r>
    <r>
      <rPr>
        <sz val="11"/>
        <rFont val="Times New Roman"/>
        <family val="1"/>
      </rPr>
      <t>"Количество проведённых мероприятий с учащимися и подростками по профилактике безнадзорности и правонарушений"</t>
    </r>
  </si>
  <si>
    <r>
      <rPr>
        <b/>
        <sz val="11"/>
        <rFont val="Times New Roman"/>
        <family val="1"/>
      </rPr>
      <t>Мероприятие 4 задачи 2 подпрограммы 4</t>
    </r>
    <r>
      <rPr>
        <sz val="11"/>
        <rFont val="Times New Roman"/>
        <family val="1"/>
      </rPr>
      <t xml:space="preserve"> "Приобретение противопожарного оборудования ЗОЛ "Чайка" в рамках муниципального задания (задания учредителя)</t>
    </r>
  </si>
  <si>
    <r>
      <t xml:space="preserve">Показатель 1 мероприятия 4 задачи 2 подпрограммы 4 </t>
    </r>
    <r>
      <rPr>
        <sz val="11"/>
        <rFont val="Times New Roman"/>
        <family val="1"/>
      </rPr>
      <t>"Количество приобретённого противопожарного оборудования ЗОЛ "Чайка" в рамках муниципального задания (задания учредителя)</t>
    </r>
  </si>
  <si>
    <r>
      <rPr>
        <b/>
        <sz val="11"/>
        <rFont val="Times New Roman"/>
        <family val="1"/>
      </rPr>
      <t xml:space="preserve">Мероприятие 5 задачи 2 подпрограммы 4 </t>
    </r>
    <r>
      <rPr>
        <sz val="11"/>
        <rFont val="Times New Roman"/>
        <family val="1"/>
      </rPr>
      <t xml:space="preserve">" Мероприятия по созданию в общеобразовательных организациях , расположенных в сельской местности , условий для занятий физической культурой  и спортом за счёт средств федерального бюджета </t>
    </r>
  </si>
  <si>
    <r>
      <rPr>
        <b/>
        <sz val="11"/>
        <rFont val="Times New Roman"/>
        <family val="1"/>
      </rPr>
      <t xml:space="preserve">Показатель 1 мероприятия 6 задачи 2 подпрограммы 4 </t>
    </r>
    <r>
      <rPr>
        <sz val="11"/>
        <rFont val="Times New Roman"/>
        <family val="1"/>
      </rPr>
      <t>"Количество  проведенных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r>
  </si>
  <si>
    <r>
      <rPr>
        <b/>
        <sz val="11"/>
        <rFont val="Times New Roman"/>
        <family val="1"/>
      </rPr>
      <t xml:space="preserve">Мероприятие 6 задачи 2 подпрограммы 4 </t>
    </r>
    <r>
      <rPr>
        <sz val="11"/>
        <rFont val="Times New Roman"/>
        <family val="1"/>
      </rPr>
      <t>"Создание в муниципальных общеобразовательных организациях, располодженных в сельской местности, условий для занятия физической культурой и спортом по направлению "Развитие школьных спортивных клубов" за счет средств областного бюджеьа"</t>
    </r>
  </si>
  <si>
    <r>
      <rPr>
        <b/>
        <sz val="11"/>
        <rFont val="Times New Roman"/>
        <family val="1"/>
      </rPr>
      <t xml:space="preserve">Показатель 1 мероприятия 2 задачи 2  подпрограммы 4 </t>
    </r>
    <r>
      <rPr>
        <sz val="11"/>
        <rFont val="Times New Roman"/>
        <family val="1"/>
      </rPr>
      <t>"Количество общеобразовательных организаций, расположенных в сельской местности, для которых созданы условия для занятий физической культурой и спортом по направлению "Развитие школьных спортивных клубов" за счет средств областного бюджета</t>
    </r>
  </si>
  <si>
    <r>
      <rPr>
        <b/>
        <sz val="11"/>
        <rFont val="Times New Roman"/>
        <family val="1"/>
      </rPr>
      <t>Мероприятие 7 задачи 2 подпрограммы 4 "</t>
    </r>
    <r>
      <rPr>
        <sz val="11"/>
        <rFont val="Times New Roman"/>
        <family val="1"/>
      </rPr>
      <t>Создание в муниципальных общеобразовательных организациях, расположенных в сельской местности, условий для занятий физической культурой и спортом по направлению" Развитие школьных спортивных клубов" за счет средств местного бюджета"</t>
    </r>
  </si>
  <si>
    <r>
      <t xml:space="preserve">Мероприятие 6 задачи 2 подпрограммы 1 </t>
    </r>
    <r>
      <rPr>
        <sz val="11"/>
        <rFont val="Times New Roman"/>
        <family val="1"/>
      </rPr>
      <t>" Проведение кадастровых работ в образовательных организациях (учреждениях)"</t>
    </r>
  </si>
  <si>
    <r>
      <t xml:space="preserve">Показатель 1 мероприятия 6 задачи 2 подпрограммы 1 </t>
    </r>
    <r>
      <rPr>
        <sz val="11"/>
        <rFont val="Times New Roman"/>
        <family val="1"/>
      </rPr>
      <t>" Количество проведенных кадастровых работ"</t>
    </r>
  </si>
  <si>
    <r>
      <rPr>
        <b/>
        <sz val="11"/>
        <rFont val="Times New Roman"/>
        <family val="1"/>
      </rPr>
      <t>Подпрограмма 2</t>
    </r>
    <r>
      <rPr>
        <sz val="11"/>
        <rFont val="Times New Roman"/>
        <family val="1"/>
      </rPr>
      <t xml:space="preserve"> "Модернизация дошкольного образования Осташковского городского округа</t>
    </r>
  </si>
  <si>
    <r>
      <t xml:space="preserve">Мероприятие 1 задачи 1 подпрограммы 2 </t>
    </r>
    <r>
      <rPr>
        <sz val="11"/>
        <rFont val="Times New Roman"/>
        <family val="1"/>
      </rPr>
      <t>"Содействие муниципальным дошкольным образовательным организациям (учреждениям) в проведении капитального и текущего ремонта зданий и помещений, находящихся в муниципальной собственности, в т.ч. устранение нарушений по предписаниям и решениям суда.</t>
    </r>
  </si>
  <si>
    <r>
      <rPr>
        <b/>
        <sz val="11"/>
        <rFont val="Times New Roman"/>
        <family val="1"/>
      </rPr>
      <t>Мероприятие 6 задачи 1 подпрограммы 4</t>
    </r>
    <r>
      <rPr>
        <sz val="11"/>
        <rFont val="Times New Roman"/>
        <family val="1"/>
      </rPr>
      <t xml:space="preserve"> "Организация отдыха детей в каникулярное время в лагерях за счет местного бюджета"</t>
    </r>
  </si>
  <si>
    <t>Управление образования Осташковского городского округа</t>
  </si>
  <si>
    <t>88.3</t>
  </si>
  <si>
    <t>Характеристика   муниципальной   программы  Осташковского городского округа Тверской области</t>
  </si>
  <si>
    <r>
      <rPr>
        <b/>
        <sz val="11"/>
        <rFont val="Times New Roman"/>
        <family val="1"/>
      </rPr>
      <t>Показатель1 цели программы 1</t>
    </r>
    <r>
      <rPr>
        <sz val="11"/>
        <rFont val="Times New Roman"/>
        <family val="1"/>
      </rPr>
      <t xml:space="preserve"> "Удовлетворённость населения Осташковского городского округа качеством образовательных услуг и их доступностью"</t>
    </r>
  </si>
  <si>
    <r>
      <rPr>
        <b/>
        <sz val="11"/>
        <rFont val="Times New Roman"/>
        <family val="1"/>
      </rPr>
      <t xml:space="preserve">Показатель 5 цели программы 1 </t>
    </r>
    <r>
      <rPr>
        <sz val="11"/>
        <rFont val="Times New Roman"/>
        <family val="1"/>
      </rPr>
      <t>"Доля расходов бюджета Осташковского городского округа на образование"</t>
    </r>
  </si>
  <si>
    <r>
      <t>З</t>
    </r>
    <r>
      <rPr>
        <b/>
        <sz val="11"/>
        <rFont val="Times New Roman"/>
        <family val="1"/>
      </rPr>
      <t>адача 2 подпрограммы 1</t>
    </r>
    <r>
      <rPr>
        <sz val="11"/>
        <rFont val="Times New Roman"/>
        <family val="1"/>
      </rPr>
      <t xml:space="preserve"> "Развитие инфраструктуры общеобразовательных  орагнизаций (учреждений) и организаций (учреждений)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t>
    </r>
  </si>
  <si>
    <r>
      <t>З</t>
    </r>
    <r>
      <rPr>
        <b/>
        <sz val="11"/>
        <rFont val="Times New Roman"/>
        <family val="1"/>
      </rPr>
      <t xml:space="preserve">адача 1 подпрограммы 2 </t>
    </r>
    <r>
      <rPr>
        <sz val="11"/>
        <rFont val="Times New Roman"/>
        <family val="1"/>
      </rPr>
      <t>"Содействие развитию системы дошкольного образования в Осташковском городском округе</t>
    </r>
  </si>
  <si>
    <r>
      <rPr>
        <b/>
        <sz val="11"/>
        <rFont val="Times New Roman"/>
        <family val="1"/>
      </rPr>
      <t>Показатель 2 задачи 1 подпрограммы 2</t>
    </r>
    <r>
      <rPr>
        <sz val="11"/>
        <rFont val="Times New Roman"/>
        <family val="1"/>
      </rPr>
      <t xml:space="preserve"> "Доля расходов бюджета Осташковского городского округа на дошкольное образование в общем объёме расходов бюджета  МО на отрасль "Образование"</t>
    </r>
  </si>
  <si>
    <r>
      <rPr>
        <b/>
        <sz val="11"/>
        <rFont val="Times New Roman"/>
        <family val="1"/>
      </rPr>
      <t>Показатель 2 задачи 2 подпрограммы</t>
    </r>
    <r>
      <rPr>
        <sz val="11"/>
        <rFont val="Times New Roman"/>
        <family val="1"/>
      </rPr>
      <t xml:space="preserve"> </t>
    </r>
    <r>
      <rPr>
        <b/>
        <sz val="11"/>
        <rFont val="Times New Roman"/>
        <family val="1"/>
      </rPr>
      <t>2</t>
    </r>
    <r>
      <rPr>
        <sz val="11"/>
        <rFont val="Times New Roman"/>
        <family val="1"/>
      </rPr>
      <t xml:space="preserve"> "Охват дошкольным образованием детей, зарегистрированных на территории Осташковского городского округа (в том числе детей в возрасте 3-7 лет)"</t>
    </r>
  </si>
  <si>
    <r>
      <t>Подпрограмма 3.</t>
    </r>
    <r>
      <rPr>
        <sz val="11"/>
        <rFont val="Times New Roman"/>
        <family val="1"/>
      </rPr>
      <t>"Обеспечение комплексной безопасности образоватедльных организаций (учреждений) Осташковского городского округа</t>
    </r>
  </si>
  <si>
    <r>
      <t>Задача 1 подпрограммы 3.</t>
    </r>
    <r>
      <rPr>
        <sz val="11"/>
        <rFont val="Times New Roman"/>
        <family val="1"/>
      </rPr>
      <t>"Обеспечение пожарной безопасности в образовательных организаций (учреждениий) Осташковского городского округа</t>
    </r>
  </si>
  <si>
    <r>
      <t>З</t>
    </r>
    <r>
      <rPr>
        <b/>
        <sz val="11"/>
        <rFont val="Times New Roman"/>
        <family val="1"/>
      </rPr>
      <t>адача 2 подпрограммы 3</t>
    </r>
    <r>
      <rPr>
        <sz val="11"/>
        <rFont val="Times New Roman"/>
        <family val="1"/>
      </rPr>
      <t xml:space="preserve"> "Обеспечение антитеррористической безопасности в образовательных  организациях (учреждениях) Осташковского городского округа</t>
    </r>
  </si>
  <si>
    <r>
      <t>З</t>
    </r>
    <r>
      <rPr>
        <b/>
        <sz val="11"/>
        <rFont val="Times New Roman"/>
        <family val="1"/>
      </rPr>
      <t>адача 3 подпрограммы 3</t>
    </r>
    <r>
      <rPr>
        <sz val="11"/>
        <rFont val="Times New Roman"/>
        <family val="1"/>
      </rPr>
      <t xml:space="preserve"> "Обеспечение экологической безопасности в образовательных организациях (учреждениях)  Осташковского городского округа</t>
    </r>
  </si>
  <si>
    <r>
      <t>З</t>
    </r>
    <r>
      <rPr>
        <b/>
        <sz val="11"/>
        <rFont val="Times New Roman"/>
        <family val="1"/>
      </rPr>
      <t>адача 4 подпрограммы 3</t>
    </r>
    <r>
      <rPr>
        <sz val="11"/>
        <rFont val="Times New Roman"/>
        <family val="1"/>
      </rPr>
      <t xml:space="preserve"> "Повышение уровня охраны труда в образовательных организациях (учреждениях)  Осташковского городского округа</t>
    </r>
  </si>
  <si>
    <r>
      <rPr>
        <b/>
        <sz val="11"/>
        <rFont val="Times New Roman"/>
        <family val="1"/>
      </rPr>
      <t>Подпрограмма 4</t>
    </r>
    <r>
      <rPr>
        <sz val="11"/>
        <rFont val="Times New Roman"/>
        <family val="1"/>
      </rPr>
      <t xml:space="preserve"> "Организация и обеспечение занятости, отдыха и оздоровления детей в Осташковском городском округе"</t>
    </r>
  </si>
  <si>
    <r>
      <rPr>
        <b/>
        <sz val="11"/>
        <rFont val="Times New Roman"/>
        <family val="1"/>
      </rPr>
      <t xml:space="preserve">Показатель 1 задачи 1 подпрограммы 4 </t>
    </r>
    <r>
      <rPr>
        <sz val="11"/>
        <rFont val="Times New Roman"/>
        <family val="1"/>
      </rPr>
      <t>"Процент охвата детей Осташковского городского округа организованными формами отдыха и оздоровления от общего числа детей школьного возраста"</t>
    </r>
  </si>
  <si>
    <r>
      <rPr>
        <b/>
        <sz val="11"/>
        <rFont val="Times New Roman"/>
        <family val="1"/>
      </rPr>
      <t>Показатель 1 мероприятия 7 задачи 2 подпрограммы 4 "</t>
    </r>
    <r>
      <rPr>
        <sz val="11"/>
        <rFont val="Times New Roman"/>
        <family val="1"/>
      </rPr>
      <t>Количество обучающихся, вовлеченных в клуб"</t>
    </r>
  </si>
  <si>
    <r>
      <t>Мероприятие 4 задачи 1 подпрограммы 1"</t>
    </r>
    <r>
      <rPr>
        <sz val="11"/>
        <rFont val="Times New Roman"/>
        <family val="1"/>
      </rPr>
      <t>Укрепление материально-технической базы муниципальных общеобразовательных организаций (учреждений) начального общего, основного общего, среднего общего образования", в т.ч. Средства депутатов Осташковской городской Думы</t>
    </r>
  </si>
  <si>
    <r>
      <rPr>
        <b/>
        <sz val="11"/>
        <rFont val="Times New Roman"/>
        <family val="1"/>
      </rPr>
      <t>Мероприятие 5 задачи 1 подпрограммы 1</t>
    </r>
    <r>
      <rPr>
        <sz val="11"/>
        <rFont val="Times New Roman"/>
        <family val="1"/>
      </rPr>
      <t xml:space="preserve"> "Проведение мероприятий в муниципальных общеобразовательных организациях(учреждениях) и образовательных организациях (учреждениях) дополнительного образования за счет средств бюджета  Осташковского городского округа:в т.ч  Средства депутатов Осташковской городской Думы</t>
    </r>
  </si>
  <si>
    <r>
      <t xml:space="preserve">Показатель 1 мероприятия 5 задачи 1 подпрограммы 1 </t>
    </r>
    <r>
      <rPr>
        <sz val="11"/>
        <rFont val="Times New Roman"/>
        <family val="1"/>
      </rPr>
      <t>«Количество мероприятий в муниципальных общеобразовательных организациях (учреждениях) и оргагнизациях (учреждениях) дополнительного образования проведённых за счёт средств бюджета Осташковского городского округа, в т.ч. Средства депутатов Осташковской городской Думы</t>
    </r>
  </si>
  <si>
    <r>
      <t xml:space="preserve"> Мероприятие 3 задачи 1 подпрограммы 2 </t>
    </r>
    <r>
      <rPr>
        <sz val="11"/>
        <color indexed="8"/>
        <rFont val="Times New Roman"/>
        <family val="1"/>
      </rPr>
      <t>"Обеспечение деятельности (оказание услуг) дошкольных образовательных организаций (учреждений) (приобретение основных средств, укрепление материально-технической базы) за счёт средств депутатов Осташковской городской Думы</t>
    </r>
  </si>
  <si>
    <r>
      <t xml:space="preserve">Показатель 1  мероприятия 3 задачи 1 подпрограммы 2 </t>
    </r>
    <r>
      <rPr>
        <sz val="11"/>
        <color indexed="8"/>
        <rFont val="Times New Roman"/>
        <family val="1"/>
      </rPr>
      <t xml:space="preserve">"Количество дошкольных образовательных организаций (учреждений), в которых проведены мероприятия по укреплению материально-технической базы за счёт средств депутатов Осташковской городской Думы" </t>
    </r>
  </si>
  <si>
    <t xml:space="preserve"> в том числе  средства депутатов Осташковской городской Думы</t>
  </si>
  <si>
    <r>
      <t xml:space="preserve">Показатель 1 мероприятия 7 задачи 2 подпрограммы 1 </t>
    </r>
    <r>
      <rPr>
        <sz val="11"/>
        <rFont val="Times New Roman"/>
        <family val="1"/>
      </rPr>
      <t>"Количество проведенных мероприятий по укреплению материально-технической базы"</t>
    </r>
  </si>
  <si>
    <r>
      <rPr>
        <b/>
        <sz val="11"/>
        <rFont val="Times New Roman"/>
        <family val="1"/>
      </rPr>
      <t>Мероприятие 1 задачи 1 подпрограммы 4</t>
    </r>
    <r>
      <rPr>
        <sz val="11"/>
        <rFont val="Times New Roman"/>
        <family val="1"/>
      </rPr>
      <t xml:space="preserve"> "Реализация мероприятий по укреплению материально-технической базы муниципальных организаций отдыха и оздоровления детей" </t>
    </r>
  </si>
  <si>
    <t xml:space="preserve">средства областного бюджета </t>
  </si>
  <si>
    <r>
      <rPr>
        <b/>
        <sz val="11"/>
        <rFont val="Times New Roman"/>
        <family val="1"/>
      </rPr>
      <t xml:space="preserve">Мероприятие 3 задачи 5 подпрограммы 1 </t>
    </r>
    <r>
      <rPr>
        <sz val="11"/>
        <rFont val="Times New Roman"/>
        <family val="1"/>
      </rPr>
      <t>"Субсидия из областного бюджета Тверской области на организацию посещения обучающимися 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за счёт средст областного бюджета</t>
    </r>
  </si>
  <si>
    <t>186 800,00</t>
  </si>
  <si>
    <r>
      <rPr>
        <b/>
        <sz val="11"/>
        <rFont val="Times New Roman"/>
        <family val="1"/>
      </rPr>
      <t xml:space="preserve">Мероприятие 3 задачи 5 подпрограммы 1 </t>
    </r>
    <r>
      <rPr>
        <sz val="11"/>
        <rFont val="Times New Roman"/>
        <family val="1"/>
      </rPr>
      <t>"Организация посещения обучающимися 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за счёт средств местного бюджета</t>
    </r>
  </si>
  <si>
    <t>20 756,00</t>
  </si>
  <si>
    <t>0</t>
  </si>
  <si>
    <t>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t>
  </si>
  <si>
    <r>
      <t xml:space="preserve"> Мероприятие 3  задачи 1 подпрограммы 2 </t>
    </r>
    <r>
      <rPr>
        <sz val="11"/>
        <color indexed="8"/>
        <rFont val="Times New Roman"/>
        <family val="1"/>
      </rPr>
      <t>"Обеспечение деятельности (оказание услуг) дошкольных образовательных организаций (учреждений) (приобретение основных средств, укрепление материально-технической базы) за счёт средств местного бюджета</t>
    </r>
  </si>
  <si>
    <r>
      <t>Показатель 1  мероприятия 3 задачи 1 подпрограммы 2</t>
    </r>
    <r>
      <rPr>
        <sz val="11"/>
        <color indexed="8"/>
        <rFont val="Times New Roman"/>
        <family val="1"/>
      </rPr>
      <t xml:space="preserve"> "Количество дошкольных образовательных организаций (учреждений), в которых проведены мероприятия по укреплению материально-технической базы за счёт средств местного бюджета" </t>
    </r>
  </si>
  <si>
    <r>
      <rPr>
        <b/>
        <sz val="11"/>
        <rFont val="Times New Roman"/>
        <family val="1"/>
      </rPr>
      <t>Показатель 1  мероприятия 4 задачи 1 подпрограммы 2</t>
    </r>
    <r>
      <rPr>
        <sz val="11"/>
        <rFont val="Times New Roman"/>
        <family val="1"/>
      </rPr>
      <t xml:space="preserve"> "Число педагогических работников, прошедших курсы повышения квалификации"</t>
    </r>
  </si>
  <si>
    <r>
      <rPr>
        <b/>
        <sz val="11"/>
        <rFont val="Times New Roman"/>
        <family val="1"/>
      </rPr>
      <t>Мероприятие 4 задачи 1 подпрограммы 2</t>
    </r>
    <r>
      <rPr>
        <sz val="11"/>
        <rFont val="Times New Roman"/>
        <family val="1"/>
      </rPr>
      <t xml:space="preserve"> "Обеспечение курсовой подготовки руководителей и педагогов образовательных организаций (учреждений) дошкольного образования  "</t>
    </r>
  </si>
  <si>
    <r>
      <t xml:space="preserve">Мероприятие 7 задачи 2 подпрограммы 1 </t>
    </r>
    <r>
      <rPr>
        <sz val="11"/>
        <rFont val="Times New Roman"/>
        <family val="1"/>
      </rPr>
      <t>" Укрепление материально-технической базы муниципальных общеобразовательных организаций  по направлению:  капитальный ремонт кровель (" МБОУ "Совхозовская средняя общеобразовательная школа")</t>
    </r>
  </si>
  <si>
    <r>
      <t>Показатель1 задачи 2 подпрограммы 1</t>
    </r>
    <r>
      <rPr>
        <sz val="11"/>
        <rFont val="Times New Roman"/>
        <family val="1"/>
      </rPr>
      <t>"Доля школьников, обучающихся в муниципальных образовательных учреждениях (организациях), соответствующих современным условиям осуществления образовательного процесса"</t>
    </r>
  </si>
  <si>
    <r>
      <t>Показатель 2 задачи 2 подпрограммы 1</t>
    </r>
    <r>
      <rPr>
        <sz val="11"/>
        <rFont val="Times New Roman"/>
        <family val="1"/>
      </rPr>
      <t>"Доля общеобразовательных организаций (учреждений), имеющих все виды благоустройств"</t>
    </r>
  </si>
  <si>
    <r>
      <t xml:space="preserve">Мероприятие 3 задачи 3 подпрограммы 1 </t>
    </r>
    <r>
      <rPr>
        <sz val="11"/>
        <rFont val="Times New Roman"/>
        <family val="1"/>
      </rPr>
      <t>" Обучение детей-инвалидов"</t>
    </r>
  </si>
  <si>
    <r>
      <t>Показатель 1 мероприятия 3 задачи 3 подпрограммы 1</t>
    </r>
    <r>
      <rPr>
        <sz val="11"/>
        <rFont val="Times New Roman"/>
        <family val="1"/>
      </rPr>
      <t xml:space="preserve"> "Количество школ участников программы "Доступная среда""</t>
    </r>
  </si>
  <si>
    <r>
      <rPr>
        <b/>
        <sz val="11"/>
        <rFont val="Times New Roman"/>
        <family val="1"/>
      </rPr>
      <t>Показатель 1 задачи 5 подпрограммы 1</t>
    </r>
    <r>
      <rPr>
        <sz val="11"/>
        <rFont val="Times New Roman"/>
        <family val="1"/>
      </rPr>
      <t xml:space="preserve"> "Доля  выпускников 9 классов успешно прошедших государственную итоговую аттестацию""</t>
    </r>
  </si>
  <si>
    <r>
      <rPr>
        <b/>
        <sz val="11"/>
        <rFont val="Times New Roman"/>
        <family val="1"/>
      </rPr>
      <t>Показатель 2 задачи 5 подпрограммы 1</t>
    </r>
    <r>
      <rPr>
        <sz val="11"/>
        <rFont val="Times New Roman"/>
        <family val="1"/>
      </rPr>
      <t xml:space="preserve"> "Доля  выпускников, успешно сдавших единый государственный экзамен (далее ЕГЭ) по русскому языку"</t>
    </r>
  </si>
  <si>
    <r>
      <rPr>
        <b/>
        <sz val="11"/>
        <rFont val="Times New Roman"/>
        <family val="1"/>
      </rPr>
      <t>Показатель 3 задачи 5 подпрограммы 1</t>
    </r>
    <r>
      <rPr>
        <sz val="11"/>
        <rFont val="Times New Roman"/>
        <family val="1"/>
      </rPr>
      <t xml:space="preserve"> "Доля  выпускников, успешно сдавших ЕГЭ по математике (база)"</t>
    </r>
  </si>
  <si>
    <r>
      <rPr>
        <b/>
        <sz val="11"/>
        <rFont val="Times New Roman"/>
        <family val="1"/>
      </rPr>
      <t>Показатель 4 задачи 5 подпрограммы 1</t>
    </r>
    <r>
      <rPr>
        <sz val="11"/>
        <rFont val="Times New Roman"/>
        <family val="1"/>
      </rPr>
      <t xml:space="preserve"> "Доля  выпускников успешно сдавших егэ по математике (профиль)"</t>
    </r>
  </si>
  <si>
    <r>
      <rPr>
        <b/>
        <sz val="11"/>
        <rFont val="Times New Roman"/>
        <family val="1"/>
      </rPr>
      <t>Административное мероприятие  1 задачи 5 подпрограммы 1</t>
    </r>
    <r>
      <rPr>
        <sz val="11"/>
        <rFont val="Times New Roman"/>
        <family val="1"/>
      </rPr>
      <t xml:space="preserve"> "Организация и проведение  государственной (итоговой) аттестации за курс основной  и  средней школы"</t>
    </r>
  </si>
  <si>
    <r>
      <t>Показатель 1 мероприятия 3 задачи 5 подпрограммы 1</t>
    </r>
    <r>
      <rPr>
        <sz val="11"/>
        <rFont val="Times New Roman"/>
        <family val="1"/>
      </rPr>
      <t>"Количество обучающихся, посетивших Дворец"</t>
    </r>
  </si>
  <si>
    <t>262</t>
  </si>
  <si>
    <r>
      <rPr>
        <b/>
        <sz val="11"/>
        <rFont val="Times New Roman"/>
        <family val="1"/>
      </rPr>
      <t xml:space="preserve">Показатель 1 мероприятия 2 задачи 3 подпрограммы 2 </t>
    </r>
    <r>
      <rPr>
        <sz val="11"/>
        <rFont val="Times New Roman"/>
        <family val="1"/>
      </rPr>
      <t>"Количество муниципальных дошкольных образовательных организаций (учреждений), в которых проведён капитальный ремонт зданий и помещений за счет средств областного бюджета"</t>
    </r>
  </si>
  <si>
    <r>
      <t>Показатель 1 задачи 2 подпрограммы 3</t>
    </r>
    <r>
      <rPr>
        <sz val="11"/>
        <rFont val="Times New Roman"/>
        <family val="1"/>
      </rPr>
      <t>" Доля образовательных учреждений, в кторых обеспечена антитеррористическая безопасность"</t>
    </r>
  </si>
  <si>
    <r>
      <rPr>
        <b/>
        <sz val="11"/>
        <rFont val="Times New Roman"/>
        <family val="1"/>
      </rPr>
      <t>Показатель 1 мероприятия 2 задачи 2 подпрограммы 3</t>
    </r>
    <r>
      <rPr>
        <sz val="11"/>
        <rFont val="Times New Roman"/>
        <family val="1"/>
      </rPr>
      <t xml:space="preserve"> "Количество зданий образовательных организаций(учреждений) общего образования, оборудованных системами видеонаблюдения"</t>
    </r>
  </si>
  <si>
    <r>
      <rPr>
        <b/>
        <sz val="11"/>
        <rFont val="Times New Roman"/>
        <family val="1"/>
      </rPr>
      <t>Показатель 1 мероприятия 3 задачи 3 подпрограммы 3</t>
    </r>
    <r>
      <rPr>
        <sz val="11"/>
        <rFont val="Times New Roman"/>
        <family val="1"/>
      </rPr>
      <t xml:space="preserve"> "Количество образовательных организаций(учреждений) общего образования, в которых установлено водоочистное оборудование"</t>
    </r>
  </si>
  <si>
    <r>
      <t xml:space="preserve">Показатель 1 мероприятия 1 задачи 1 подпрограммы 4 </t>
    </r>
    <r>
      <rPr>
        <sz val="11"/>
        <rFont val="Times New Roman"/>
        <family val="1"/>
      </rPr>
      <t>" Количество мероприятий по укреплению материально-технической базы муниципальных организаций отдыха и оздоровления детей"</t>
    </r>
  </si>
  <si>
    <r>
      <rPr>
        <b/>
        <sz val="11"/>
        <rFont val="Times New Roman"/>
        <family val="1"/>
      </rPr>
      <t>Мероприятие 2 задачи 1 подпрограммы 4</t>
    </r>
    <r>
      <rPr>
        <sz val="11"/>
        <rFont val="Times New Roman"/>
        <family val="1"/>
      </rPr>
      <t xml:space="preserve"> "Осуществление  ремонтных и строительных работ в  ЗОЛ "Чайка" в т.ч. устранение нарушений по предписаниям и решениям суда"</t>
    </r>
  </si>
  <si>
    <r>
      <t>Показатель 1 мероприятия 2 задачи 1 подпрограммы 4</t>
    </r>
    <r>
      <rPr>
        <sz val="11"/>
        <rFont val="Times New Roman"/>
        <family val="1"/>
      </rPr>
      <t xml:space="preserve"> "Объём мероприятий по осуществлению ремонтных и строительных работ в ЗОЛ "Чайка"</t>
    </r>
  </si>
  <si>
    <t>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t>
  </si>
  <si>
    <r>
      <t xml:space="preserve">Мероприятие 2 задачи 2 подпрограммы 1 </t>
    </r>
    <r>
      <rPr>
        <sz val="11"/>
        <rFont val="Times New Roman"/>
        <family val="1"/>
      </rPr>
      <t>" Содействие муниципальным образовательным организациям (учреждениям) дополнительного образования в проведении капитального и текущего ремонта зданий и помещений, находящихся в муниципальной собственности, в т.ч. устранение нарушений по предписаниям и решениям суда"</t>
    </r>
  </si>
  <si>
    <t>Расходы на укрепление материально-технической базы муниципальных общеообразовательных организаций (по направлению: капитальный ремонт кровель) за счет средств областного бюджета</t>
  </si>
  <si>
    <t>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</si>
  <si>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t>
  </si>
  <si>
    <t>Расходвы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t>
  </si>
  <si>
    <t>Обеспечение деятельности образовательных организаций (учреждений), реализующих программу дошкольного образования, по оказанию услуг по присмотру и уходу в рамках выполнения муниципального задания</t>
  </si>
  <si>
    <r>
      <t>Показатель 2  мероприятия 2 задачи 1 подпрограммы 2</t>
    </r>
    <r>
      <rPr>
        <sz val="11"/>
        <rFont val="Times New Roman"/>
        <family val="1"/>
      </rPr>
      <t xml:space="preserve"> "Количество детей, охваченных услугами муниципальных дошкольных образовательных организаций (учреждений)"</t>
    </r>
  </si>
  <si>
    <r>
      <t>Показатель 1  мероприятия 2 задачи 1 подпрограммы 2</t>
    </r>
    <r>
      <rPr>
        <sz val="11"/>
        <rFont val="Times New Roman"/>
        <family val="1"/>
      </rPr>
      <t xml:space="preserve"> "Количество детей, обеспеченных услугами присмотра и ухода в муниципальных дошкольных образовательных организациях (учреждениях)"</t>
    </r>
  </si>
  <si>
    <r>
      <rPr>
        <b/>
        <sz val="11"/>
        <rFont val="Times New Roman"/>
        <family val="1"/>
      </rPr>
      <t>Мероприятие 1 задачи 3 подпрограммы 1</t>
    </r>
    <r>
      <rPr>
        <sz val="11"/>
        <rFont val="Times New Roman"/>
        <family val="1"/>
      </rPr>
      <t xml:space="preserve">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 проживающих в сельской местности, к месту учебы и обратно за счет средств местного бюджета"</t>
    </r>
  </si>
  <si>
    <r>
      <t>Показатель 1 мероприятия 1 задачи 3 подпрограммы 1</t>
    </r>
    <r>
      <rPr>
        <sz val="11"/>
        <rFont val="Times New Roman"/>
        <family val="1"/>
      </rPr>
      <t xml:space="preserve"> " Размер субсидии муниципального бюджета на подвоз 1 обучающегося, пользующегося подвозом"</t>
    </r>
  </si>
  <si>
    <r>
      <t xml:space="preserve">Показатель 2 мероприятия 1 задачи 3 подпрограммы 1 </t>
    </r>
    <r>
      <rPr>
        <sz val="11"/>
        <rFont val="Times New Roman"/>
        <family val="1"/>
      </rPr>
      <t>" Соответствие автобусов для подвоза обучающихся, проживающих в сельской местности, к месту обучения и обратно ГОСТ P S1160-98 "Автобусы для перевозки детей.Технические требования"</t>
    </r>
  </si>
  <si>
    <r>
      <t xml:space="preserve">Показатель 3 мероприятия 1 задачи 3 подпрограммы 1 </t>
    </r>
    <r>
      <rPr>
        <sz val="11"/>
        <rFont val="Times New Roman"/>
        <family val="1"/>
      </rPr>
      <t>" Оснащение автобусов для подвоза учащихся, проживающих в сельской местности, к месту обучения и обратно на основании постановления Правительства Российской Федерации от 25.08.2008 №641 аппаратурой спутниковой навигации Глонасс и глонасс gps "</t>
    </r>
  </si>
  <si>
    <r>
      <t xml:space="preserve">Показатель 4 мероприятия 1 задачи 3 подпрограммы 1 </t>
    </r>
    <r>
      <rPr>
        <sz val="11"/>
        <rFont val="Times New Roman"/>
        <family val="1"/>
      </rPr>
      <t>" Оснащение автобусов для подвоза учащихся, проживающих в сельской местности, к месту обучения и обратно на основании приказа Министерства транспорта Российской Федерации от 21.08.2013 №273 тахографами"</t>
    </r>
  </si>
  <si>
    <r>
      <t xml:space="preserve">Мероприятие 2 задачи 3 подпрограммы 1 </t>
    </r>
    <r>
      <rPr>
        <sz val="11"/>
        <rFont val="Times New Roman"/>
        <family val="1"/>
      </rPr>
      <t>"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подвоза обучающихся. проживающих в сельской местности к месту обучения и обратно"</t>
    </r>
  </si>
  <si>
    <r>
      <t>Показатель 1 мероприятий 2 задачи 3 подпрограммы 1</t>
    </r>
    <r>
      <rPr>
        <sz val="11"/>
        <rFont val="Times New Roman"/>
        <family val="1"/>
      </rPr>
      <t>"Доля учащихся, пользующихся услугами школьного транспорта"</t>
    </r>
  </si>
  <si>
    <r>
      <rPr>
        <b/>
        <sz val="11"/>
        <rFont val="Times New Roman"/>
        <family val="1"/>
      </rPr>
      <t>Мероприятие 6 задачи 1 подпрограммы 1</t>
    </r>
    <r>
      <rPr>
        <sz val="11"/>
        <rFont val="Times New Roman"/>
        <family val="1"/>
      </rPr>
      <t xml:space="preserve"> "Проведение мероприятий по расходам на приобретение видеопроектора, заточной машины, инструментов для резьбы по дереву для МБОУ ДО "ДДТ" за счет средств поступающих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</si>
  <si>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 xml:space="preserve">Мероприятие 7 задачи 1 подпрограммы 1 </t>
    </r>
    <r>
      <rPr>
        <sz val="11"/>
        <rFont val="Times New Roman"/>
        <family val="1"/>
      </rPr>
      <t>"Приобретение специализированных программных продуктов" за счет местного бюджета</t>
    </r>
  </si>
  <si>
    <t>руб.</t>
  </si>
  <si>
    <r>
      <rPr>
        <b/>
        <sz val="11"/>
        <rFont val="Times New Roman"/>
        <family val="1"/>
      </rPr>
      <t>Показатель 1 мероприятия 6 задачи 1 подпрограммы 1</t>
    </r>
    <r>
      <rPr>
        <sz val="11"/>
        <rFont val="Times New Roman"/>
        <family val="1"/>
      </rPr>
      <t xml:space="preserve"> «Количество образовательных организаций (учреждений в которых произведены расходы на приобретение видеопроектора, заточной машины, инструментов для резьбы по дереву за счет средств поступающих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</si>
  <si>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 xml:space="preserve">Показатель 1 мероприятия 7 задачи 1 подпрограммы 1 </t>
    </r>
    <r>
      <rPr>
        <sz val="11"/>
        <rFont val="Times New Roman"/>
        <family val="1"/>
      </rPr>
      <t>"Количество общеобразовательных организаций (учреждений) , в которых установлены специализированные программы"</t>
    </r>
    <r>
      <rPr>
        <b/>
        <sz val="11"/>
        <rFont val="Times New Roman"/>
        <family val="1"/>
      </rPr>
      <t>"</t>
    </r>
  </si>
  <si>
    <r>
      <t xml:space="preserve"> Мероприятие 2 задачи 3 подпрограммы 6 </t>
    </r>
    <r>
      <rPr>
        <sz val="11"/>
        <rFont val="Times New Roman"/>
        <family val="1"/>
      </rPr>
      <t>«Проведение познавательных экскурсий»</t>
    </r>
  </si>
  <si>
    <r>
      <t>Показатель 1 подпрограммы 3</t>
    </r>
    <r>
      <rPr>
        <sz val="11"/>
        <rFont val="Times New Roman"/>
        <family val="1"/>
      </rPr>
      <t>" Доля образовательных учреждений, в которых обеспечена пожарная безопасность"</t>
    </r>
  </si>
  <si>
    <r>
      <rPr>
        <b/>
        <sz val="11"/>
        <rFont val="Times New Roman"/>
        <family val="1"/>
      </rPr>
      <t>Подпрограмма 1</t>
    </r>
    <r>
      <rPr>
        <sz val="11"/>
        <rFont val="Times New Roman"/>
        <family val="1"/>
      </rPr>
      <t xml:space="preserve"> "Модернизация начального общего, основного общего, среднего общего и дополнительного образования"</t>
    </r>
  </si>
  <si>
    <r>
      <t>Главный администратор  (администратор) муниципальной  программы: администрация  Осташковского городского округа Тверской области (</t>
    </r>
    <r>
      <rPr>
        <b/>
        <u val="single"/>
        <sz val="12"/>
        <rFont val="Times New Roman"/>
        <family val="1"/>
      </rPr>
      <t xml:space="preserve">Отдел образования) </t>
    </r>
  </si>
  <si>
    <r>
      <rPr>
        <b/>
        <sz val="11"/>
        <rFont val="Times New Roman"/>
        <family val="1"/>
      </rPr>
      <t>Показатель 3  задачи 1 подпрограммы 1</t>
    </r>
    <r>
      <rPr>
        <sz val="11"/>
        <rFont val="Times New Roman"/>
        <family val="1"/>
      </rPr>
      <t xml:space="preserve"> "Доля расходов бюджета Осташковского городского округа на общее образование в объёме расходов бюджета Осташковского городского округа на отрасль "Образование"</t>
    </r>
  </si>
  <si>
    <t>27</t>
  </si>
  <si>
    <r>
      <rPr>
        <b/>
        <sz val="11"/>
        <rFont val="Times New Roman"/>
        <family val="1"/>
      </rPr>
      <t>Показатель 1 мероприятия 1 задачи 1 подпрограммы 2</t>
    </r>
    <r>
      <rPr>
        <sz val="11"/>
        <rFont val="Times New Roman"/>
        <family val="1"/>
      </rPr>
      <t xml:space="preserve"> "Количество дошкольных 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в т.ч. устранение нарушений по предписаниям и решениям суда.</t>
    </r>
  </si>
  <si>
    <r>
      <rPr>
        <b/>
        <sz val="11"/>
        <rFont val="Times New Roman"/>
        <family val="1"/>
      </rPr>
      <t>Мероприятие 1 задачи 1 подпрограммы 1</t>
    </r>
    <r>
      <rPr>
        <sz val="11"/>
        <rFont val="Times New Roman"/>
        <family val="1"/>
      </rPr>
      <t xml:space="preserve"> "Проведение анкетирования и социалогического опроса с целью выявления степени удовлетворения жителей округа услугами начального общего, основного общего, среднего общего и дополнительного образования"</t>
    </r>
  </si>
  <si>
    <t>Приложение 1 к муниципальной программе Осташковского городского округа Тверской области "Развитие муниципальной системы образования на 2018-2023 годы"</t>
  </si>
  <si>
    <t>162</t>
  </si>
  <si>
    <t>300</t>
  </si>
  <si>
    <r>
      <rPr>
        <b/>
        <sz val="11"/>
        <rFont val="Times New Roman"/>
        <family val="1"/>
      </rPr>
      <t xml:space="preserve">Мероприятие 4 задачи 5 подпрограммы 1 </t>
    </r>
    <r>
      <rPr>
        <sz val="11"/>
        <rFont val="Times New Roman"/>
        <family val="1"/>
      </rPr>
      <t>"Субсидия из областного бюджета Тверской области на организацию участия детей и подростков в социально значимых региональных проектах , за счёт средст областного бюджета</t>
    </r>
  </si>
  <si>
    <r>
      <t>Показатель 1 мероприятия 4 задачи 5 подпрограммы 1</t>
    </r>
    <r>
      <rPr>
        <sz val="11"/>
        <rFont val="Times New Roman"/>
        <family val="1"/>
      </rPr>
      <t>"Количество детей и подростков, принявших участие в социально значимых региональных проектах</t>
    </r>
  </si>
  <si>
    <t>260</t>
  </si>
  <si>
    <r>
      <t xml:space="preserve">Мероприятие 8 задачи 2 подпрограммы 1 </t>
    </r>
    <r>
      <rPr>
        <sz val="11"/>
        <rFont val="Times New Roman"/>
        <family val="1"/>
      </rPr>
      <t>" Ремонт системы электроснабжения в МБОУ "СОШ №3"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</si>
  <si>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t xml:space="preserve">Показатель 1 мероприятия 8 задачи 2 подпрограммы 1 </t>
    </r>
    <r>
      <rPr>
        <sz val="11"/>
        <rFont val="Times New Roman"/>
        <family val="1"/>
      </rPr>
      <t>"Количество проведенных ремонтов системы электроснабжения в МБОУ "СОШ№3"</t>
    </r>
  </si>
  <si>
    <r>
      <rPr>
        <b/>
        <sz val="11"/>
        <rFont val="Times New Roman"/>
        <family val="1"/>
      </rPr>
      <t xml:space="preserve">Мероприятие 5 задачи 5 подпрограммы 1 </t>
    </r>
    <r>
      <rPr>
        <sz val="11"/>
        <rFont val="Times New Roman"/>
        <family val="1"/>
      </rPr>
      <t>"Независимая оценка качества образования, за счёт средств местного бюджета</t>
    </r>
  </si>
  <si>
    <r>
      <t>Показатель 1 мероприятия 5 задачи 5 подпрограммы 1</t>
    </r>
    <r>
      <rPr>
        <sz val="11"/>
        <rFont val="Times New Roman"/>
        <family val="1"/>
      </rPr>
      <t>"Количество организаций, принявших участие в независимой оценке качества образования</t>
    </r>
  </si>
  <si>
    <r>
      <t xml:space="preserve">Показатель 1 административного мероприятия 1 задачи 5 подпрограммы 1 </t>
    </r>
    <r>
      <rPr>
        <sz val="11"/>
        <rFont val="Times New Roman"/>
        <family val="1"/>
      </rPr>
      <t>"Количество проведенных экзаменов"</t>
    </r>
  </si>
  <si>
    <r>
      <rPr>
        <b/>
        <sz val="11"/>
        <rFont val="Times New Roman"/>
        <family val="1"/>
      </rPr>
      <t>Мероприятие 2 задачи 1 подпрограммы 1</t>
    </r>
    <r>
      <rPr>
        <sz val="11"/>
        <rFont val="Times New Roman"/>
        <family val="1"/>
      </rPr>
      <t xml:space="preserve"> "Обеспечение деятельности образовательных организаций (учреждений), реализующих программы начального общего, основного общего, среднего общего образования  по оказанию услуг качественного образования в рамках выполнения муниципального задания"  за счёт средств областного бюджета</t>
    </r>
  </si>
  <si>
    <t>за счет местного бюджета</t>
  </si>
  <si>
    <r>
      <t xml:space="preserve">Мероприятие 9 задачи 2 подпрограммы 1 </t>
    </r>
    <r>
      <rPr>
        <sz val="11"/>
        <rFont val="Times New Roman"/>
        <family val="1"/>
      </rPr>
      <t>" Укрепление материально-технической базы муниципальных общеобразовательных организаций  по направлению:  замена оконных блоков (" МБОУ "Совхозовская средняя общеобразовательная школа", МБОУ "СОШ №3")</t>
    </r>
  </si>
  <si>
    <t>Расходы на повышение оплаты труда работникам муниципальным учреждений в области образования в связи с увеличением минимального размера оплаты труда за счет средств областного бюджета</t>
  </si>
  <si>
    <t>Расходы на повышение оплаты труда работникам муниципальным учреждений в области образования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</si>
  <si>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областного бюджета</t>
  </si>
  <si>
    <t>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</si>
  <si>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учрежденийв области образования в связи с увеличением минимального размера оплаты труда за счет средств областного бюджета</t>
  </si>
  <si>
    <r>
      <rPr>
        <b/>
        <sz val="11"/>
        <rFont val="Times New Roman"/>
        <family val="1"/>
      </rPr>
      <t>Задача 3 подпрограммы 4</t>
    </r>
    <r>
      <rPr>
        <sz val="11"/>
        <rFont val="Times New Roman"/>
        <family val="1"/>
      </rPr>
      <t xml:space="preserve"> "Резервный фонд Правительства Тверской области"</t>
    </r>
  </si>
  <si>
    <r>
      <rPr>
        <b/>
        <sz val="11"/>
        <rFont val="Times New Roman"/>
        <family val="1"/>
      </rPr>
      <t>Мероприятие 1 задачи 3 подпрограммы 4</t>
    </r>
    <r>
      <rPr>
        <sz val="11"/>
        <rFont val="Times New Roman"/>
        <family val="1"/>
      </rPr>
      <t xml:space="preserve"> "Средства из резервного фонда Правительства Тверской области на организацию отдыха детей, пострадавших от наводнения на территории Иркутской области, в том числе на оплату стоимости питания и расходов по организации их доставки по территории Тверской области.</t>
    </r>
  </si>
  <si>
    <r>
      <rPr>
        <b/>
        <sz val="11"/>
        <rFont val="Times New Roman"/>
        <family val="1"/>
      </rPr>
      <t>Мероприятие 1 задачи 2 подпрограммы 1</t>
    </r>
    <r>
      <rPr>
        <sz val="11"/>
        <rFont val="Times New Roman"/>
        <family val="1"/>
      </rPr>
      <t xml:space="preserve"> "Содействие муниципальным общеобразовательным организациям (учреждениям) в проведении капитального и текущего ремрнта зданий и помещений, находящихся в муниципальной собственности, используемых для предоставления услуг начального общего, основного общего, среднего общего образования, в том числе устранение правонарушений по предписаниям и решениям суда"</t>
    </r>
  </si>
  <si>
    <r>
      <rPr>
        <b/>
        <sz val="11"/>
        <rFont val="Times New Roman"/>
        <family val="1"/>
      </rPr>
      <t>Показатель 1 мероприятия 1 задачи 3 подпрограммы 4</t>
    </r>
    <r>
      <rPr>
        <sz val="11"/>
        <rFont val="Times New Roman"/>
        <family val="1"/>
      </rPr>
      <t xml:space="preserve"> "Охват детей, пострадавших от наводнения на территории Иркутской области"</t>
    </r>
  </si>
  <si>
    <r>
      <rPr>
        <b/>
        <sz val="11"/>
        <rFont val="Times New Roman"/>
        <family val="1"/>
      </rPr>
      <t>Показатель 2 цели программы  1</t>
    </r>
    <r>
      <rPr>
        <sz val="11"/>
        <rFont val="Times New Roman"/>
        <family val="1"/>
      </rPr>
      <t xml:space="preserve">  "Охват программами дошкольного образования детей в возрасте 0-7 лет"</t>
    </r>
  </si>
  <si>
    <r>
      <rPr>
        <b/>
        <sz val="11"/>
        <rFont val="Times New Roman"/>
        <family val="1"/>
      </rPr>
      <t xml:space="preserve">Мероприятие 8 задачи 1 подпрограммы 1 </t>
    </r>
    <r>
      <rPr>
        <sz val="11"/>
        <rFont val="Times New Roman"/>
        <family val="1"/>
      </rPr>
      <t>"Проведение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t>
    </r>
  </si>
  <si>
    <r>
      <rPr>
        <b/>
        <sz val="11"/>
        <rFont val="Times New Roman"/>
        <family val="1"/>
      </rPr>
      <t xml:space="preserve">Показатель 1 мероприятия 8 задачи 1 подпрограммы 1 </t>
    </r>
    <r>
      <rPr>
        <sz val="11"/>
        <rFont val="Times New Roman"/>
        <family val="1"/>
      </rPr>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t>
    </r>
    <r>
      <rPr>
        <b/>
        <sz val="11"/>
        <rFont val="Times New Roman"/>
        <family val="1"/>
      </rPr>
      <t>"</t>
    </r>
  </si>
  <si>
    <r>
      <t xml:space="preserve">Показатель 6 задачи1 подпрограммы 1 </t>
    </r>
    <r>
      <rPr>
        <sz val="11"/>
        <rFont val="Times New Roman"/>
        <family val="1"/>
      </rPr>
      <t>"Охват детей программами дополнительного образования в образовательных организациях (учреждениях) дополнительного образования (в возрасте от 5 до 18 лет)"</t>
    </r>
  </si>
  <si>
    <r>
      <rPr>
        <b/>
        <sz val="11"/>
        <rFont val="Times New Roman"/>
        <family val="1"/>
      </rPr>
      <t>Мероприятие 4 задачи 2 подпрограммы 2</t>
    </r>
    <r>
      <rPr>
        <sz val="11"/>
        <rFont val="Times New Roman"/>
        <family val="1"/>
      </rPr>
      <t xml:space="preserve"> "Проведение анкетирования и соцопросов граждан с целью выявления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r>
  </si>
  <si>
    <r>
      <rPr>
        <b/>
        <sz val="11"/>
        <rFont val="Times New Roman"/>
        <family val="1"/>
      </rPr>
      <t xml:space="preserve">Мероприятие 6 задачи 5 подпрограммы 1 </t>
    </r>
    <r>
      <rPr>
        <sz val="11"/>
        <rFont val="Times New Roman"/>
        <family val="1"/>
      </rPr>
      <t>"Создание современной и безопасной цифровой образовательной среды, обеспечивающей формирование ценности к саморазвитию и самообразованию у обучающихся образовательных организаций всех видов и уровней, путем обновления информационно-коммуникационной инфраструктуры, подготовки кадров, создания федеральной цифровой платформы"</t>
    </r>
  </si>
  <si>
    <r>
      <t>Показатель 1 мероприятия 6 задачи 5 подпрограммы 1</t>
    </r>
    <r>
      <rPr>
        <sz val="11"/>
        <rFont val="Times New Roman"/>
        <family val="1"/>
      </rPr>
      <t>"Доля образовательных организаций, расположенных на территории муниципального образования, обесепченных Интернет-соединением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в общем числе образовательных организаций"</t>
    </r>
  </si>
  <si>
    <t>25</t>
  </si>
  <si>
    <r>
      <t>Показатель 2 мероприятия 6 задачи 5 подпрограммы 1</t>
    </r>
    <r>
      <rPr>
        <sz val="11"/>
        <rFont val="Times New Roman"/>
        <family val="1"/>
      </rPr>
      <t>"Доля населенных пунктов, имеющих образовательноые организации, реализующие образовательные программы общего образования,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t>
    </r>
  </si>
  <si>
    <t>5</t>
  </si>
  <si>
    <r>
      <t>Показатель 4 мероприятия 6 задачи 5 подпрограммы 1</t>
    </r>
    <r>
      <rPr>
        <sz val="11"/>
        <rFont val="Times New Roman"/>
        <family val="1"/>
      </rPr>
      <t>"Доля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t>
    </r>
  </si>
  <si>
    <t>1</t>
  </si>
  <si>
    <t>3</t>
  </si>
  <si>
    <r>
      <rPr>
        <b/>
        <sz val="11"/>
        <rFont val="Times New Roman"/>
        <family val="1"/>
      </rPr>
      <t xml:space="preserve">Мероприятие 7 задачи 5 подпрограммы 1 </t>
    </r>
    <r>
      <rPr>
        <sz val="11"/>
        <rFont val="Times New Roman"/>
        <family val="1"/>
      </rPr>
      <t>"Внедрение национальной системы профессионального роста педагогических работников"</t>
    </r>
  </si>
  <si>
    <r>
      <t>Показатель 1 мероприятия 7 задачи 5 подпрограммы 1</t>
    </r>
    <r>
      <rPr>
        <sz val="11"/>
        <rFont val="Times New Roman"/>
        <family val="1"/>
      </rPr>
      <t>"Доля учителей общеобразовательных организаций, вовлеченных в национальную систему профессионального роста педагогических работников"</t>
    </r>
  </si>
  <si>
    <t>4</t>
  </si>
  <si>
    <r>
      <t>Показатель 2 мероприятия 7 задачи 5 подпрограммы 1</t>
    </r>
    <r>
      <rPr>
        <sz val="11"/>
        <rFont val="Times New Roman"/>
        <family val="1"/>
      </rPr>
      <t>"Доля населенных пунктов, имеющих образовательные организации, обеспечивших деятельность центров непрерывного повышения профессионального мастерства педагогических работников и аккредитационные центры системы образования"</t>
    </r>
  </si>
  <si>
    <t>2</t>
  </si>
  <si>
    <r>
      <t xml:space="preserve">Мероприятие 8 задачи 5 подпрограммы 1 </t>
    </r>
    <r>
      <rPr>
        <sz val="11"/>
        <rFont val="Times New Roman"/>
        <family val="1"/>
      </rPr>
      <t>"Проведение тестирования, фиксирующего профессиональные предпочтения школьников и их текущий уровень осведомленности о предпочитаемых профессиональных областях"</t>
    </r>
  </si>
  <si>
    <r>
      <t>Показатель 1 мероприятия 8 задачи 5 подпрограммы 1</t>
    </r>
    <r>
      <rPr>
        <sz val="11"/>
        <rFont val="Times New Roman"/>
        <family val="1"/>
      </rPr>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r>
  </si>
  <si>
    <t>10</t>
  </si>
  <si>
    <r>
      <rPr>
        <b/>
        <sz val="11"/>
        <rFont val="Times New Roman"/>
        <family val="1"/>
      </rPr>
      <t>Показатель 8  задачи 1 подпрограммы 1</t>
    </r>
    <r>
      <rPr>
        <sz val="11"/>
        <rFont val="Times New Roman"/>
        <family val="1"/>
      </rPr>
      <t xml:space="preserve"> "Доля муниципальных учреждений Осташковского городского округа, в которых ликвидировано обучение в 3-ю смену"</t>
    </r>
  </si>
  <si>
    <r>
      <t>Показатель 3 мероприятия 6 задачи 5 подпрограммы 1</t>
    </r>
    <r>
      <rPr>
        <sz val="11"/>
        <rFont val="Times New Roman"/>
        <family val="1"/>
      </rPr>
      <t>"Доля обучающихся по программам общего образования, дополнительного образования для детей, для которых формируется цифровой образовательный профиль и индивидуальный план обучения (персональная траектория обучения) с использованием федеральной информационно-сервисной платформы цифровой образовательной среды (федеральных цифровых платформ, информационных систем и ресурсов в общем числе обучающихся по указанным программам"</t>
    </r>
  </si>
  <si>
    <r>
      <t>Показатель 5 мероприятия 6 задачи 5 подпрограммы 1</t>
    </r>
    <r>
      <rPr>
        <sz val="11"/>
        <rFont val="Times New Roman"/>
        <family val="1"/>
      </rPr>
      <t>"Доля обучающихся по программа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t>
    </r>
  </si>
  <si>
    <r>
      <t>Показатель 6 мероприятия 6 задачи 5 подпрограммы 1</t>
    </r>
    <r>
      <rPr>
        <sz val="11"/>
        <rFont val="Times New Roman"/>
        <family val="1"/>
      </rPr>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t>
    </r>
  </si>
  <si>
    <r>
      <rPr>
        <b/>
        <sz val="11"/>
        <rFont val="Times New Roman"/>
        <family val="1"/>
      </rPr>
      <t>Мероприятие 3 задачи 2 подпрограммы 2</t>
    </r>
    <r>
      <rPr>
        <sz val="11"/>
        <rFont val="Times New Roman"/>
        <family val="1"/>
      </rPr>
      <t xml:space="preserve"> "Предоставление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t>
    </r>
  </si>
  <si>
    <r>
      <t xml:space="preserve">Показатель1 мероприятия 3 задачи 2 подпрограммы 2 </t>
    </r>
    <r>
      <rPr>
        <sz val="11"/>
        <rFont val="Times New Roman"/>
        <family val="1"/>
      </rPr>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t>
    </r>
  </si>
  <si>
    <r>
      <t xml:space="preserve">Мероприятие 2 задачи 5 подпрограммы 6 </t>
    </r>
    <r>
      <rPr>
        <sz val="11"/>
        <rFont val="Times New Roman"/>
        <family val="1"/>
      </rPr>
      <t>«Размещение материалов о деятельности КДН и ЗП, органов и учреждений системы профилактики  в местных СМИ»</t>
    </r>
  </si>
  <si>
    <r>
      <t>Задача 6 подпрограммы 6 "</t>
    </r>
    <r>
      <rPr>
        <sz val="11"/>
        <rFont val="Times New Roman"/>
        <family val="1"/>
      </rPr>
      <t>Деятельность по выявлению, пресечению последующему устранению причин преступности среди несовершеннолетних"</t>
    </r>
  </si>
  <si>
    <r>
      <t xml:space="preserve">Показатель 1 задачи 6 подпрограммы 6 </t>
    </r>
    <r>
      <rPr>
        <sz val="11"/>
        <rFont val="Times New Roman"/>
        <family val="1"/>
      </rPr>
      <t>"Количество обучающихся находящихся в трудной жизненной ситуации"</t>
    </r>
  </si>
  <si>
    <r>
      <t xml:space="preserve">Административное мероприятие 1 задачи 6 подпрограммы 6 </t>
    </r>
    <r>
      <rPr>
        <sz val="11"/>
        <rFont val="Times New Roman"/>
        <family val="1"/>
      </rPr>
      <t>"Выявление обучающихся находящихся в трудной жизненной ситуации"</t>
    </r>
  </si>
  <si>
    <r>
      <t xml:space="preserve">Показатель 1 Административного мероприятия 1 задачи 6 подпрограммы 6 </t>
    </r>
    <r>
      <rPr>
        <sz val="11"/>
        <rFont val="Times New Roman"/>
        <family val="1"/>
      </rPr>
      <t>"Количество выявленных обучающихся находящихся в трудной жизненной ситуации"</t>
    </r>
  </si>
  <si>
    <r>
      <t xml:space="preserve">Показатель 2 задачи 6 подпрограммы 6 </t>
    </r>
    <r>
      <rPr>
        <sz val="11"/>
        <rFont val="Times New Roman"/>
        <family val="1"/>
      </rPr>
      <t>"Количество "трудных" обучающихся вовлеченных в различные виды положительной деятельности"</t>
    </r>
  </si>
  <si>
    <r>
      <t xml:space="preserve">Административное мероприятие 2 задачи 6 подпрограммы 6 </t>
    </r>
    <r>
      <rPr>
        <sz val="11"/>
        <rFont val="Times New Roman"/>
        <family val="1"/>
      </rPr>
      <t>"Выявление "трудных" обучающихся"</t>
    </r>
  </si>
  <si>
    <r>
      <t xml:space="preserve">Показатель 1 Административного мероприятия 2 задачи 6 подпрограммы 6 </t>
    </r>
    <r>
      <rPr>
        <sz val="11"/>
        <rFont val="Times New Roman"/>
        <family val="1"/>
      </rPr>
      <t>"Количество выявленных "трудных" обучающихся"</t>
    </r>
  </si>
  <si>
    <r>
      <t xml:space="preserve">Показатель 3 задачи 6 подпрограммы 6 </t>
    </r>
    <r>
      <rPr>
        <sz val="11"/>
        <rFont val="Times New Roman"/>
        <family val="1"/>
      </rPr>
      <t>"Количество общегородских мероприятий для несовершеннолетних, способствующих формированию здорового образа жизни"</t>
    </r>
  </si>
  <si>
    <r>
      <t xml:space="preserve">Административное мероприятие 3 задачи 6 подпрограммы 6 </t>
    </r>
    <r>
      <rPr>
        <sz val="11"/>
        <rFont val="Times New Roman"/>
        <family val="1"/>
      </rPr>
      <t>"Проведение общегородских мероприятий для несовершеннолетних по формированию навыков здорового образа жизни"</t>
    </r>
  </si>
  <si>
    <r>
      <t xml:space="preserve">Административное мероприятие 2 задачи 1 подпрограммы 6 </t>
    </r>
    <r>
      <rPr>
        <sz val="11"/>
        <rFont val="Times New Roman"/>
        <family val="1"/>
      </rPr>
      <t>"Проведение заседаний КДН и ЗП"</t>
    </r>
  </si>
  <si>
    <r>
      <t xml:space="preserve">Показатель 1 Административного мероприятия 2 задачи 1 подпрограммы 6 </t>
    </r>
    <r>
      <rPr>
        <sz val="11"/>
        <rFont val="Times New Roman"/>
        <family val="1"/>
      </rPr>
      <t>"Количество проведенных заседаний КДН и ЗП"</t>
    </r>
  </si>
  <si>
    <r>
      <t xml:space="preserve">Показатель 1 Административного мероприятия 3 задачи 2 подпрограммы 6 </t>
    </r>
    <r>
      <rPr>
        <sz val="11"/>
        <rFont val="Times New Roman"/>
        <family val="1"/>
      </rPr>
      <t>"Количество проведенных рабочих встреч для межведомственного анализа информации"</t>
    </r>
  </si>
  <si>
    <r>
      <t xml:space="preserve">Показатель 1 Административного мероприятия 3 задачи 6 подпрограммы 6 </t>
    </r>
    <r>
      <rPr>
        <sz val="11"/>
        <rFont val="Times New Roman"/>
        <family val="1"/>
      </rPr>
      <t>"Количество несовершеннолетних, принявших участие в общегородских мероприятиях, способствующих формированию навыков здорового образа жизни"</t>
    </r>
  </si>
  <si>
    <r>
      <t xml:space="preserve">Административное мероприятие 3 задачи 2 подпрограммы 6 </t>
    </r>
    <r>
      <rPr>
        <sz val="11"/>
        <rFont val="Times New Roman"/>
        <family val="1"/>
      </rPr>
      <t>"Проведение рабочих встреч под руководством КДН и ЗП для межведомственного анализа информации, необходимой для выявления проблем в организации профилактической работы с семьями, находящимися в трудной жизненной ситуации"</t>
    </r>
  </si>
  <si>
    <t>1017/143</t>
  </si>
  <si>
    <t>6262/868</t>
  </si>
  <si>
    <t>Показатель 1 мероприятия 10 задачи 2 подпрограммы 1 "Количество организаций, в зданиях которых будут проведены мероприятия по благоустройству зданий"</t>
  </si>
  <si>
    <t>L</t>
  </si>
  <si>
    <t>Расходы на укрепление материально-технической базы муниципальных дошкольных образовательных организаций (по направлению: капитальный ремонт зданий и помещений муниципальных дошкольных образовательных организаций, замена оконных блоков) МБДОУ д/с №2 "Огонек", МБДОУ детский сад №5 "Звездочка"</t>
  </si>
  <si>
    <t>R</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</si>
  <si>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по направлению: проведение текущего и (или) капитального ремонта зданий, включая приобретение сопуствующих товаров (работ,услуг) (" МБОУ "Свапущенская ООШ") за счет областного бюджета</t>
  </si>
  <si>
    <t>Расходы на укрепление материально-технической базы муниципальных дошкольных образовательных организаций (по направлению: капитальный ремонт зданий и помещений муниципальных дошкольных образовательных организаций, замена оконных блоков) МБДОУ д/с №2 "Огонек", МБДОУ детский сад №5 "Звездочка" за счет областного бюджета</t>
  </si>
  <si>
    <r>
      <rPr>
        <b/>
        <sz val="11"/>
        <rFont val="Times New Roman"/>
        <family val="1"/>
      </rPr>
      <t xml:space="preserve">Мероприятие 5 задачи 1 подпрограммы 2 </t>
    </r>
    <r>
      <rPr>
        <sz val="11"/>
        <rFont val="Times New Roman"/>
        <family val="1"/>
      </rPr>
      <t>"Расходы на приобретение материалов и фурнитуры для замены напольного покрытия в ясельной группе МБДОУ детский сад №2 "Огонек" за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</si>
  <si>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Показатель 1 мероприятия 5 задачи 1 подпрограммы 2</t>
    </r>
    <r>
      <rPr>
        <sz val="11"/>
        <rFont val="Times New Roman"/>
        <family val="1"/>
      </rPr>
      <t xml:space="preserve"> "Количество учреждений в которых произведены расходы на приобретение материалов и фурнитуры для замены напольного покрытия в ясельной группе  за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 </t>
    </r>
  </si>
  <si>
    <r>
      <rPr>
        <b/>
        <sz val="11"/>
        <rFont val="Times New Roman"/>
        <family val="1"/>
      </rPr>
      <t>Показатель 2 мероприятия 1 задачи 1 подпрограммы 2</t>
    </r>
    <r>
      <rPr>
        <sz val="11"/>
        <rFont val="Times New Roman"/>
        <family val="1"/>
      </rPr>
      <t xml:space="preserve"> "Доля  воспитанников дошкольных образовательных организаций, в которых проведено мероприятия по укреплению материально-технической базы, в общей численности воспитанников дошкольных образовательных организаций муниципального образования"</t>
    </r>
  </si>
  <si>
    <r>
      <rPr>
        <b/>
        <sz val="11"/>
        <rFont val="Times New Roman"/>
        <family val="1"/>
      </rPr>
      <t>Мероприятие 10 задачи 2 подпрограммы 1</t>
    </r>
    <r>
      <rPr>
        <sz val="11"/>
        <rFont val="Times New Roman"/>
        <family val="1"/>
      </rPr>
      <t xml:space="preserve">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по направлению: проведение текущего и (или) капитального ремонта зданий, включая приобретение сопуствующих товаров (работ,услуг) (" МБОУ "Свапущенская ООШ") за счет средств федерального, областного и местного бюджетов</t>
    </r>
  </si>
  <si>
    <t>Показатель 1 мероприятия 3 задачи 2 подпрограммы 2 "Доля граждан ,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</si>
  <si>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17</t>
  </si>
  <si>
    <t>23</t>
  </si>
  <si>
    <r>
      <t xml:space="preserve">Показатель 1 мероприятия 9 задачи 2 подпрограммы 1 </t>
    </r>
    <r>
      <rPr>
        <sz val="11"/>
        <rFont val="Times New Roman"/>
        <family val="1"/>
      </rPr>
      <t>"Количество учреждений принявших участие в  мероприятиях по укреплению материально-технической базы"</t>
    </r>
  </si>
  <si>
    <r>
      <rPr>
        <b/>
        <sz val="11"/>
        <rFont val="Times New Roman"/>
        <family val="1"/>
      </rPr>
      <t xml:space="preserve">Мероприятие 4 задачи 4 подпрограммы 1 </t>
    </r>
    <r>
      <rPr>
        <sz val="11"/>
        <rFont val="Times New Roman"/>
        <family val="1"/>
      </rPr>
      <t xml:space="preserve">"Организация обеспечения учащихся начальных классов общеобразовательных организаций (учреждений) горячим питанием" </t>
    </r>
  </si>
  <si>
    <r>
      <rPr>
        <b/>
        <sz val="11"/>
        <rFont val="Times New Roman"/>
        <family val="1"/>
      </rPr>
      <t>Показатель 1 мероприятия 4 задачи 4 подпрограммы 1</t>
    </r>
    <r>
      <rPr>
        <sz val="11"/>
        <rFont val="Times New Roman"/>
        <family val="1"/>
      </rPr>
      <t xml:space="preserve"> "Количество учащихся начальных классов общеобразовательных организаций (учреждений), обеспеченных горячим питанием"</t>
    </r>
  </si>
  <si>
    <t>Мероприятие 9 задачи 1 подпрограммы 1 "Ежемесячное денежное вознаграждение за классное руководство педагогическим работникам муниципальных общеобразовательных организаций"</t>
  </si>
  <si>
    <t>Показатель 1 мероприятия 9 задачи 1 подпрограммы 1 "Количество педагогических работников, получающих ежемесячное денежное вознаграждение за классное руководство"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</si>
</sst>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0.00\ _₽;[Red]#,##0.00\ _₽"/>
    <numFmt numFmtId="181" formatCode="#,##0.00;[Red]#,##0.00"/>
    <numFmt numFmtId="182" formatCode="0.00;[Red]0.00"/>
    <numFmt numFmtId="183" formatCode="0;[Red]0"/>
    <numFmt numFmtId="184" formatCode="#,##0;[Red]#,##0"/>
  </numFmts>
  <fonts count="61">
    <font>
      <sz val="11"/>
      <color theme="1"/>
      <name val="Calibri"/>
      <family val="2"/>
    </font>
    <font>
      <sz val="11"/>
      <color indexed="8"/>
      <name val="Calibri"/>
      <family val="2"/>
    </font>
    <font>
      <sz val="9"/>
      <name val="Times New Roman"/>
      <family val="1"/>
    </font>
    <font>
      <sz val="10"/>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i/>
      <u val="single"/>
      <sz val="11"/>
      <name val="Times New Roman"/>
      <family val="1"/>
    </font>
    <font>
      <i/>
      <sz val="11"/>
      <name val="Times New Roman"/>
      <family val="1"/>
    </font>
    <font>
      <b/>
      <i/>
      <sz val="14"/>
      <name val="Times New Roman"/>
      <family val="1"/>
    </font>
    <font>
      <b/>
      <sz val="12"/>
      <name val="Times New Roman"/>
      <family val="1"/>
    </font>
    <font>
      <sz val="14"/>
      <color indexed="8"/>
      <name val="Times New Roman"/>
      <family val="1"/>
    </font>
    <font>
      <i/>
      <sz val="12"/>
      <color indexed="8"/>
      <name val="Times New Roman"/>
      <family val="1"/>
    </font>
    <font>
      <sz val="11"/>
      <name val="Calibri"/>
      <family val="2"/>
    </font>
    <font>
      <b/>
      <sz val="14"/>
      <color indexed="8"/>
      <name val="Times New Roman"/>
      <family val="1"/>
    </font>
    <font>
      <sz val="11"/>
      <color indexed="8"/>
      <name val="Times New Roman"/>
      <family val="1"/>
    </font>
    <font>
      <sz val="8"/>
      <name val="Calibri"/>
      <family val="2"/>
    </font>
    <font>
      <i/>
      <u val="single"/>
      <sz val="12"/>
      <name val="Times New Roman"/>
      <family val="1"/>
    </font>
    <font>
      <b/>
      <u val="single"/>
      <sz val="12"/>
      <name val="Times New Roman"/>
      <family val="1"/>
    </font>
    <font>
      <b/>
      <sz val="11"/>
      <color indexed="8"/>
      <name val="Times New Roman"/>
      <family val="1"/>
    </font>
    <font>
      <sz val="10"/>
      <name val="Calibri"/>
      <family val="2"/>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289">
    <xf numFmtId="0" fontId="0" fillId="0" borderId="0" xfId="0" applyFont="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13" fillId="32" borderId="0" xfId="0" applyFont="1" applyFill="1" applyAlignment="1">
      <alignment vertical="top" wrapText="1"/>
    </xf>
    <xf numFmtId="0" fontId="0" fillId="4" borderId="0" xfId="0" applyFill="1" applyAlignment="1">
      <alignment/>
    </xf>
    <xf numFmtId="0" fontId="14" fillId="32" borderId="0" xfId="0" applyFont="1" applyFill="1" applyBorder="1" applyAlignment="1">
      <alignment horizontal="left" vertical="top"/>
    </xf>
    <xf numFmtId="0" fontId="15" fillId="32" borderId="0" xfId="0" applyFont="1" applyFill="1" applyBorder="1" applyAlignment="1">
      <alignment/>
    </xf>
    <xf numFmtId="0" fontId="15" fillId="32" borderId="0" xfId="0" applyFont="1" applyFill="1" applyAlignment="1">
      <alignment/>
    </xf>
    <xf numFmtId="0" fontId="0" fillId="0" borderId="0" xfId="0" applyBorder="1" applyAlignment="1">
      <alignment/>
    </xf>
    <xf numFmtId="0" fontId="4" fillId="32" borderId="0" xfId="0" applyFont="1" applyFill="1" applyAlignment="1">
      <alignment/>
    </xf>
    <xf numFmtId="0" fontId="4" fillId="32" borderId="0" xfId="0" applyFont="1" applyFill="1" applyBorder="1" applyAlignment="1">
      <alignment/>
    </xf>
    <xf numFmtId="0" fontId="6" fillId="32" borderId="0" xfId="0" applyFont="1" applyFill="1" applyBorder="1" applyAlignment="1">
      <alignment horizontal="center" vertical="center" wrapText="1" readingOrder="1"/>
    </xf>
    <xf numFmtId="0" fontId="4" fillId="32" borderId="0" xfId="0" applyFont="1" applyFill="1" applyAlignment="1">
      <alignment horizontal="left"/>
    </xf>
    <xf numFmtId="0" fontId="5" fillId="32" borderId="0" xfId="0" applyFont="1" applyFill="1" applyAlignment="1">
      <alignment vertical="top" wrapText="1"/>
    </xf>
    <xf numFmtId="0" fontId="7" fillId="32" borderId="0" xfId="0" applyFont="1" applyFill="1" applyBorder="1" applyAlignment="1">
      <alignment horizontal="justify" vertical="top" wrapText="1"/>
    </xf>
    <xf numFmtId="0" fontId="7" fillId="32" borderId="0" xfId="0" applyFont="1" applyFill="1" applyAlignment="1">
      <alignment horizontal="justify" vertical="top" wrapText="1"/>
    </xf>
    <xf numFmtId="0" fontId="6" fillId="32" borderId="0" xfId="0" applyFont="1" applyFill="1" applyBorder="1" applyAlignment="1">
      <alignment horizontal="center"/>
    </xf>
    <xf numFmtId="0" fontId="16" fillId="32" borderId="0" xfId="0" applyFont="1" applyFill="1" applyBorder="1" applyAlignment="1">
      <alignment horizontal="center"/>
    </xf>
    <xf numFmtId="0" fontId="16" fillId="32" borderId="0" xfId="0" applyFont="1" applyFill="1" applyBorder="1" applyAlignment="1">
      <alignment/>
    </xf>
    <xf numFmtId="0" fontId="7" fillId="32" borderId="0" xfId="0" applyFont="1" applyFill="1" applyBorder="1" applyAlignment="1">
      <alignment horizontal="center"/>
    </xf>
    <xf numFmtId="0" fontId="14" fillId="32" borderId="0" xfId="0" applyFont="1" applyFill="1" applyBorder="1" applyAlignment="1">
      <alignment horizontal="center"/>
    </xf>
    <xf numFmtId="0" fontId="14" fillId="32" borderId="0" xfId="0" applyFont="1" applyFill="1" applyBorder="1" applyAlignment="1">
      <alignment/>
    </xf>
    <xf numFmtId="0" fontId="7" fillId="32" borderId="0" xfId="0" applyFont="1" applyFill="1" applyBorder="1" applyAlignment="1">
      <alignment/>
    </xf>
    <xf numFmtId="0" fontId="9" fillId="32" borderId="0" xfId="0" applyFont="1" applyFill="1" applyBorder="1" applyAlignment="1">
      <alignment/>
    </xf>
    <xf numFmtId="0" fontId="10" fillId="32" borderId="0" xfId="0" applyFont="1" applyFill="1" applyBorder="1" applyAlignment="1">
      <alignment/>
    </xf>
    <xf numFmtId="0" fontId="11" fillId="32" borderId="0" xfId="0" applyFont="1" applyFill="1" applyBorder="1" applyAlignment="1">
      <alignment/>
    </xf>
    <xf numFmtId="0" fontId="6" fillId="32" borderId="0" xfId="0" applyFont="1" applyFill="1" applyBorder="1" applyAlignment="1">
      <alignment/>
    </xf>
    <xf numFmtId="0" fontId="17" fillId="0" borderId="0" xfId="0" applyFont="1" applyAlignment="1">
      <alignment/>
    </xf>
    <xf numFmtId="0" fontId="17" fillId="0" borderId="0" xfId="0" applyFont="1" applyBorder="1" applyAlignment="1">
      <alignment/>
    </xf>
    <xf numFmtId="0" fontId="17" fillId="32" borderId="0" xfId="0" applyFont="1" applyFill="1" applyAlignment="1">
      <alignment/>
    </xf>
    <xf numFmtId="0" fontId="17" fillId="32" borderId="0" xfId="0" applyFont="1" applyFill="1" applyBorder="1" applyAlignment="1">
      <alignment/>
    </xf>
    <xf numFmtId="0" fontId="6" fillId="32" borderId="0" xfId="0" applyFont="1" applyFill="1" applyBorder="1" applyAlignment="1">
      <alignment horizontal="center" vertical="center" wrapText="1"/>
    </xf>
    <xf numFmtId="0" fontId="4" fillId="32" borderId="0" xfId="0" applyFont="1" applyFill="1" applyAlignment="1">
      <alignment horizontal="center" vertical="center"/>
    </xf>
    <xf numFmtId="0" fontId="9" fillId="32" borderId="0" xfId="0" applyFont="1" applyFill="1" applyBorder="1" applyAlignment="1">
      <alignment horizontal="center" vertical="center"/>
    </xf>
    <xf numFmtId="0" fontId="0" fillId="0" borderId="0" xfId="0" applyAlignment="1">
      <alignment horizontal="center" vertical="center"/>
    </xf>
    <xf numFmtId="0" fontId="15" fillId="32" borderId="0" xfId="0" applyFont="1" applyFill="1" applyAlignment="1">
      <alignment/>
    </xf>
    <xf numFmtId="0" fontId="4" fillId="32" borderId="10" xfId="0" applyFont="1" applyFill="1" applyBorder="1" applyAlignment="1">
      <alignment/>
    </xf>
    <xf numFmtId="0" fontId="2" fillId="32" borderId="10" xfId="0" applyFont="1" applyFill="1" applyBorder="1" applyAlignment="1">
      <alignment horizontal="center" vertical="top" wrapText="1"/>
    </xf>
    <xf numFmtId="0" fontId="8" fillId="32" borderId="10" xfId="0" applyFont="1" applyFill="1" applyBorder="1" applyAlignment="1">
      <alignment/>
    </xf>
    <xf numFmtId="0" fontId="4"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15" fillId="32" borderId="11" xfId="0" applyFont="1" applyFill="1" applyBorder="1" applyAlignment="1">
      <alignment/>
    </xf>
    <xf numFmtId="0" fontId="15" fillId="32" borderId="10" xfId="0" applyFont="1" applyFill="1" applyBorder="1" applyAlignment="1">
      <alignment/>
    </xf>
    <xf numFmtId="0" fontId="8" fillId="32" borderId="10" xfId="0" applyFont="1" applyFill="1" applyBorder="1" applyAlignment="1">
      <alignment horizontal="left" vertical="center" wrapText="1"/>
    </xf>
    <xf numFmtId="0" fontId="0" fillId="32" borderId="10" xfId="0" applyFill="1" applyBorder="1" applyAlignment="1">
      <alignment/>
    </xf>
    <xf numFmtId="0" fontId="3" fillId="32" borderId="10" xfId="0" applyFont="1" applyFill="1" applyBorder="1" applyAlignment="1">
      <alignment/>
    </xf>
    <xf numFmtId="0" fontId="0" fillId="0" borderId="10" xfId="0" applyBorder="1" applyAlignment="1">
      <alignment/>
    </xf>
    <xf numFmtId="0" fontId="3" fillId="32" borderId="10" xfId="0" applyFont="1" applyFill="1" applyBorder="1" applyAlignment="1">
      <alignment horizontal="center" vertical="center" wrapText="1"/>
    </xf>
    <xf numFmtId="0" fontId="0" fillId="0" borderId="10" xfId="0" applyBorder="1" applyAlignment="1">
      <alignment horizontal="center" vertical="center"/>
    </xf>
    <xf numFmtId="0" fontId="4" fillId="32" borderId="12" xfId="0" applyFont="1" applyFill="1" applyBorder="1" applyAlignment="1">
      <alignment/>
    </xf>
    <xf numFmtId="0" fontId="4" fillId="32" borderId="0" xfId="0" applyFont="1" applyFill="1" applyBorder="1" applyAlignment="1">
      <alignment horizontal="center" vertical="center"/>
    </xf>
    <xf numFmtId="0" fontId="17" fillId="32" borderId="0" xfId="0" applyFont="1" applyFill="1" applyBorder="1" applyAlignment="1">
      <alignment horizontal="center" vertical="center"/>
    </xf>
    <xf numFmtId="0" fontId="0" fillId="0" borderId="0" xfId="0" applyBorder="1" applyAlignment="1">
      <alignment horizontal="center" vertical="center"/>
    </xf>
    <xf numFmtId="0" fontId="4" fillId="32" borderId="10" xfId="0" applyFont="1" applyFill="1" applyBorder="1" applyAlignment="1">
      <alignment horizontal="center" vertical="center" wrapText="1"/>
    </xf>
    <xf numFmtId="0" fontId="2" fillId="32" borderId="10" xfId="0" applyFont="1" applyFill="1" applyBorder="1" applyAlignment="1">
      <alignment horizontal="center" wrapText="1"/>
    </xf>
    <xf numFmtId="0" fontId="0" fillId="32" borderId="13" xfId="0" applyFill="1" applyBorder="1" applyAlignment="1">
      <alignment/>
    </xf>
    <xf numFmtId="2" fontId="4" fillId="32" borderId="10" xfId="0" applyNumberFormat="1" applyFont="1" applyFill="1" applyBorder="1" applyAlignment="1">
      <alignment horizontal="center" vertical="center" wrapText="1"/>
    </xf>
    <xf numFmtId="0" fontId="0" fillId="0" borderId="10" xfId="0" applyFill="1" applyBorder="1" applyAlignment="1">
      <alignment/>
    </xf>
    <xf numFmtId="0" fontId="2" fillId="0" borderId="10" xfId="0" applyFont="1" applyFill="1" applyBorder="1" applyAlignment="1">
      <alignment horizontal="center" wrapText="1"/>
    </xf>
    <xf numFmtId="0" fontId="0" fillId="0" borderId="10" xfId="0" applyFont="1" applyBorder="1" applyAlignment="1">
      <alignment/>
    </xf>
    <xf numFmtId="0" fontId="15" fillId="0" borderId="10" xfId="0" applyFont="1" applyFill="1" applyBorder="1" applyAlignment="1">
      <alignment/>
    </xf>
    <xf numFmtId="0" fontId="4" fillId="32" borderId="0" xfId="0" applyNumberFormat="1" applyFont="1" applyFill="1" applyAlignment="1">
      <alignment/>
    </xf>
    <xf numFmtId="0" fontId="6" fillId="32" borderId="0" xfId="0" applyNumberFormat="1" applyFont="1" applyFill="1" applyBorder="1" applyAlignment="1">
      <alignment/>
    </xf>
    <xf numFmtId="0" fontId="7" fillId="32" borderId="0" xfId="0" applyNumberFormat="1" applyFont="1" applyFill="1" applyBorder="1" applyAlignment="1">
      <alignment horizontal="justify" vertical="top" wrapText="1"/>
    </xf>
    <xf numFmtId="0" fontId="3" fillId="32" borderId="10"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17" fillId="32" borderId="0" xfId="0" applyNumberFormat="1" applyFont="1" applyFill="1" applyBorder="1" applyAlignment="1">
      <alignment/>
    </xf>
    <xf numFmtId="0" fontId="0" fillId="0" borderId="0" xfId="0" applyNumberFormat="1" applyBorder="1" applyAlignment="1">
      <alignment/>
    </xf>
    <xf numFmtId="0" fontId="0" fillId="0" borderId="0" xfId="0" applyNumberFormat="1" applyAlignment="1">
      <alignment/>
    </xf>
    <xf numFmtId="0" fontId="17" fillId="0" borderId="10" xfId="0" applyFont="1" applyBorder="1" applyAlignment="1">
      <alignment horizontal="center"/>
    </xf>
    <xf numFmtId="0" fontId="15" fillId="32" borderId="14" xfId="0" applyFont="1" applyFill="1" applyBorder="1" applyAlignment="1">
      <alignment/>
    </xf>
    <xf numFmtId="0" fontId="15" fillId="32" borderId="0" xfId="0" applyFont="1" applyFill="1" applyAlignment="1">
      <alignment horizontal="center"/>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top" wrapText="1"/>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2" borderId="0" xfId="0" applyFont="1" applyFill="1" applyBorder="1" applyAlignment="1">
      <alignment horizontal="left" vertical="top" wrapText="1"/>
    </xf>
    <xf numFmtId="0" fontId="2" fillId="32" borderId="10" xfId="0" applyFont="1" applyFill="1" applyBorder="1" applyAlignment="1">
      <alignment horizontal="center" vertical="center" textRotation="90" wrapText="1"/>
    </xf>
    <xf numFmtId="2" fontId="4"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0" fillId="33" borderId="10" xfId="0" applyFill="1" applyBorder="1" applyAlignment="1">
      <alignment horizontal="center"/>
    </xf>
    <xf numFmtId="0" fontId="2"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0" fontId="8" fillId="34" borderId="10" xfId="0" applyFont="1" applyFill="1" applyBorder="1" applyAlignment="1">
      <alignment horizontal="left" vertical="top" wrapText="1"/>
    </xf>
    <xf numFmtId="0" fontId="0" fillId="32" borderId="14" xfId="0" applyFill="1" applyBorder="1" applyAlignment="1">
      <alignment/>
    </xf>
    <xf numFmtId="0" fontId="4" fillId="32" borderId="10" xfId="0" applyNumberFormat="1" applyFont="1" applyFill="1" applyBorder="1" applyAlignment="1">
      <alignment horizontal="center" vertical="center"/>
    </xf>
    <xf numFmtId="0" fontId="0" fillId="0" borderId="13" xfId="0" applyBorder="1" applyAlignment="1">
      <alignment/>
    </xf>
    <xf numFmtId="0" fontId="0" fillId="34" borderId="10" xfId="0" applyFill="1" applyBorder="1" applyAlignment="1">
      <alignment/>
    </xf>
    <xf numFmtId="0" fontId="15" fillId="34" borderId="0" xfId="0" applyFont="1" applyFill="1" applyAlignment="1">
      <alignment/>
    </xf>
    <xf numFmtId="0" fontId="17" fillId="0" borderId="10" xfId="0" applyFont="1" applyBorder="1" applyAlignment="1">
      <alignment horizontal="center"/>
    </xf>
    <xf numFmtId="0" fontId="8" fillId="32"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2" fillId="36" borderId="10" xfId="0" applyFont="1" applyFill="1" applyBorder="1" applyAlignment="1">
      <alignment horizontal="center" wrapText="1"/>
    </xf>
    <xf numFmtId="0" fontId="2" fillId="37" borderId="10" xfId="0" applyFont="1" applyFill="1" applyBorder="1" applyAlignment="1">
      <alignment horizontal="center" wrapText="1"/>
    </xf>
    <xf numFmtId="2" fontId="4" fillId="37" borderId="10" xfId="0" applyNumberFormat="1" applyFont="1" applyFill="1" applyBorder="1" applyAlignment="1">
      <alignment horizontal="center" wrapText="1"/>
    </xf>
    <xf numFmtId="0" fontId="2" fillId="35" borderId="10" xfId="0" applyFont="1" applyFill="1" applyBorder="1" applyAlignment="1">
      <alignment horizontal="center" wrapText="1"/>
    </xf>
    <xf numFmtId="0" fontId="8" fillId="37" borderId="13" xfId="0" applyFont="1" applyFill="1" applyBorder="1" applyAlignment="1">
      <alignment horizontal="left" vertical="top" wrapText="1"/>
    </xf>
    <xf numFmtId="0" fontId="2" fillId="37" borderId="10" xfId="0" applyFont="1" applyFill="1" applyBorder="1" applyAlignment="1">
      <alignment horizontal="right" wrapText="1"/>
    </xf>
    <xf numFmtId="0" fontId="17" fillId="37" borderId="10" xfId="0" applyFont="1" applyFill="1" applyBorder="1" applyAlignment="1">
      <alignment horizontal="center"/>
    </xf>
    <xf numFmtId="0" fontId="17" fillId="37" borderId="10" xfId="0" applyFont="1" applyFill="1" applyBorder="1" applyAlignment="1">
      <alignment horizontal="center"/>
    </xf>
    <xf numFmtId="0" fontId="2" fillId="37" borderId="10" xfId="0" applyFont="1" applyFill="1" applyBorder="1" applyAlignment="1">
      <alignment horizontal="center" vertical="top" wrapText="1"/>
    </xf>
    <xf numFmtId="0" fontId="4" fillId="37"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 fillId="37" borderId="15" xfId="0" applyFont="1" applyFill="1" applyBorder="1" applyAlignment="1">
      <alignment horizontal="left" vertical="top" wrapText="1"/>
    </xf>
    <xf numFmtId="4" fontId="4" fillId="35"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0" fontId="4" fillId="32"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5" borderId="10" xfId="0" applyFont="1" applyFill="1" applyBorder="1" applyAlignment="1">
      <alignment horizontal="left" vertical="top" wrapText="1"/>
    </xf>
    <xf numFmtId="0" fontId="4" fillId="37" borderId="10" xfId="0" applyFont="1" applyFill="1" applyBorder="1" applyAlignment="1">
      <alignment horizontal="left" vertical="top" wrapText="1"/>
    </xf>
    <xf numFmtId="0" fontId="4" fillId="37" borderId="16" xfId="0" applyFont="1" applyFill="1" applyBorder="1" applyAlignment="1">
      <alignment horizontal="left" vertical="top" wrapText="1"/>
    </xf>
    <xf numFmtId="0" fontId="4" fillId="37" borderId="15" xfId="0" applyNumberFormat="1" applyFont="1" applyFill="1" applyBorder="1" applyAlignment="1">
      <alignment horizontal="left" wrapText="1"/>
    </xf>
    <xf numFmtId="0" fontId="4" fillId="32" borderId="10" xfId="0" applyFont="1" applyFill="1" applyBorder="1" applyAlignment="1">
      <alignment horizontal="left" wrapText="1"/>
    </xf>
    <xf numFmtId="0" fontId="8" fillId="0" borderId="10" xfId="0" applyFont="1" applyFill="1" applyBorder="1" applyAlignment="1">
      <alignment horizontal="left" vertical="top" wrapText="1"/>
    </xf>
    <xf numFmtId="0" fontId="8" fillId="37" borderId="10" xfId="0" applyFont="1" applyFill="1" applyBorder="1" applyAlignment="1">
      <alignment horizontal="left" vertical="top" wrapText="1"/>
    </xf>
    <xf numFmtId="0" fontId="8" fillId="32" borderId="10" xfId="0" applyNumberFormat="1" applyFont="1" applyFill="1" applyBorder="1" applyAlignment="1">
      <alignment horizontal="left" vertical="top" wrapText="1"/>
    </xf>
    <xf numFmtId="0" fontId="4" fillId="37" borderId="13" xfId="0" applyFont="1" applyFill="1" applyBorder="1" applyAlignment="1">
      <alignment horizontal="left" vertical="top" wrapText="1"/>
    </xf>
    <xf numFmtId="0" fontId="21" fillId="32" borderId="10" xfId="0" applyFont="1" applyFill="1" applyBorder="1" applyAlignment="1">
      <alignment horizontal="left" wrapText="1"/>
    </xf>
    <xf numFmtId="0" fontId="60" fillId="0" borderId="15" xfId="0" applyFont="1" applyBorder="1" applyAlignment="1">
      <alignment horizontal="left" wrapText="1"/>
    </xf>
    <xf numFmtId="0" fontId="4"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5" borderId="10" xfId="0" applyFont="1" applyFill="1" applyBorder="1" applyAlignment="1">
      <alignment horizontal="left" vertical="top" wrapText="1"/>
    </xf>
    <xf numFmtId="0" fontId="4" fillId="37" borderId="10" xfId="0" applyFont="1" applyFill="1" applyBorder="1" applyAlignment="1">
      <alignment horizontal="left" wrapText="1"/>
    </xf>
    <xf numFmtId="0" fontId="4" fillId="37" borderId="13" xfId="0" applyFont="1" applyFill="1" applyBorder="1" applyAlignment="1">
      <alignment horizontal="left" wrapText="1"/>
    </xf>
    <xf numFmtId="0" fontId="4" fillId="32" borderId="13" xfId="0" applyFont="1" applyFill="1" applyBorder="1" applyAlignment="1">
      <alignment horizontal="left" wrapText="1"/>
    </xf>
    <xf numFmtId="0" fontId="4" fillId="35" borderId="10" xfId="0" applyFont="1" applyFill="1" applyBorder="1" applyAlignment="1">
      <alignment horizontal="left" wrapText="1"/>
    </xf>
    <xf numFmtId="0" fontId="4" fillId="33" borderId="10" xfId="0" applyFont="1" applyFill="1" applyBorder="1" applyAlignment="1">
      <alignment horizontal="left" wrapText="1"/>
    </xf>
    <xf numFmtId="0" fontId="8" fillId="32" borderId="10" xfId="0" applyFont="1" applyFill="1" applyBorder="1" applyAlignment="1">
      <alignment horizontal="left" wrapText="1"/>
    </xf>
    <xf numFmtId="0" fontId="8" fillId="37" borderId="10" xfId="0" applyFont="1" applyFill="1" applyBorder="1" applyAlignment="1">
      <alignment horizontal="left" wrapText="1"/>
    </xf>
    <xf numFmtId="0" fontId="4" fillId="0" borderId="10" xfId="0" applyFont="1" applyFill="1" applyBorder="1" applyAlignment="1">
      <alignment horizontal="center" vertical="center" wrapText="1"/>
    </xf>
    <xf numFmtId="43" fontId="4" fillId="36"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7" borderId="10" xfId="0" applyFont="1" applyFill="1" applyBorder="1" applyAlignment="1">
      <alignment horizontal="center" vertical="center"/>
    </xf>
    <xf numFmtId="0" fontId="15" fillId="32" borderId="10" xfId="0" applyFont="1" applyFill="1" applyBorder="1" applyAlignment="1">
      <alignment horizontal="center" vertical="center"/>
    </xf>
    <xf numFmtId="43" fontId="22" fillId="37" borderId="10" xfId="0" applyNumberFormat="1" applyFont="1" applyFill="1" applyBorder="1" applyAlignment="1">
      <alignment horizontal="center" vertical="center"/>
    </xf>
    <xf numFmtId="43" fontId="3" fillId="37" borderId="10" xfId="0" applyNumberFormat="1" applyFont="1" applyFill="1" applyBorder="1" applyAlignment="1">
      <alignment horizontal="center" vertical="center" wrapText="1"/>
    </xf>
    <xf numFmtId="43" fontId="3"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wrapText="1"/>
    </xf>
    <xf numFmtId="43" fontId="4" fillId="37" borderId="10" xfId="0" applyNumberFormat="1" applyFont="1" applyFill="1" applyBorder="1" applyAlignment="1">
      <alignment horizontal="center" vertical="center"/>
    </xf>
    <xf numFmtId="43" fontId="4" fillId="37" borderId="10" xfId="0" applyNumberFormat="1" applyFont="1" applyFill="1" applyBorder="1" applyAlignment="1">
      <alignment horizontal="center" vertical="center" wrapText="1"/>
    </xf>
    <xf numFmtId="43" fontId="4" fillId="32" borderId="10" xfId="0" applyNumberFormat="1" applyFont="1" applyFill="1" applyBorder="1" applyAlignment="1">
      <alignment horizontal="center" vertical="center"/>
    </xf>
    <xf numFmtId="2" fontId="4" fillId="37" borderId="10" xfId="0" applyNumberFormat="1" applyFont="1" applyFill="1" applyBorder="1" applyAlignment="1">
      <alignment horizontal="center" vertical="center"/>
    </xf>
    <xf numFmtId="2" fontId="4" fillId="37"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0" borderId="10" xfId="0" applyFont="1" applyFill="1" applyBorder="1" applyAlignment="1">
      <alignment horizontal="center" vertical="center"/>
    </xf>
    <xf numFmtId="4" fontId="4" fillId="37" borderId="10" xfId="0" applyNumberFormat="1" applyFont="1" applyFill="1" applyBorder="1" applyAlignment="1">
      <alignment horizontal="center" vertical="center" wrapText="1"/>
    </xf>
    <xf numFmtId="181" fontId="4" fillId="37" borderId="10" xfId="0" applyNumberFormat="1" applyFont="1" applyFill="1" applyBorder="1" applyAlignment="1">
      <alignment horizontal="center" vertical="center"/>
    </xf>
    <xf numFmtId="181" fontId="4" fillId="37" borderId="10" xfId="0" applyNumberFormat="1" applyFont="1" applyFill="1" applyBorder="1" applyAlignment="1">
      <alignment horizontal="center" vertical="center" wrapText="1"/>
    </xf>
    <xf numFmtId="3" fontId="4" fillId="37" borderId="10" xfId="0" applyNumberFormat="1" applyFont="1" applyFill="1" applyBorder="1" applyAlignment="1">
      <alignment horizontal="center" vertical="center"/>
    </xf>
    <xf numFmtId="3" fontId="4" fillId="37" borderId="10" xfId="0" applyNumberFormat="1" applyFont="1" applyFill="1" applyBorder="1" applyAlignment="1">
      <alignment horizontal="center" vertical="center" wrapText="1"/>
    </xf>
    <xf numFmtId="2" fontId="4" fillId="35" borderId="10" xfId="0" applyNumberFormat="1" applyFont="1" applyFill="1" applyBorder="1" applyAlignment="1">
      <alignment horizontal="center" vertical="center" wrapText="1"/>
    </xf>
    <xf numFmtId="43"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2" fontId="4" fillId="34"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32"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2" fontId="17" fillId="37" borderId="10" xfId="0" applyNumberFormat="1" applyFont="1" applyFill="1" applyBorder="1" applyAlignment="1">
      <alignment horizontal="center" vertical="center"/>
    </xf>
    <xf numFmtId="49" fontId="17"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49" fontId="4" fillId="32"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wrapText="1"/>
    </xf>
    <xf numFmtId="0" fontId="4" fillId="37" borderId="13" xfId="0" applyFont="1" applyFill="1" applyBorder="1" applyAlignment="1">
      <alignment horizontal="center" vertical="center"/>
    </xf>
    <xf numFmtId="0" fontId="4" fillId="37" borderId="15" xfId="0" applyFont="1" applyFill="1" applyBorder="1" applyAlignment="1">
      <alignment horizontal="center" vertical="center"/>
    </xf>
    <xf numFmtId="0" fontId="4" fillId="36" borderId="10" xfId="0" applyFont="1" applyFill="1" applyBorder="1" applyAlignment="1">
      <alignment horizontal="center" vertical="center"/>
    </xf>
    <xf numFmtId="0" fontId="4" fillId="32" borderId="13" xfId="0" applyFont="1" applyFill="1" applyBorder="1" applyAlignment="1">
      <alignment horizontal="center" vertical="center"/>
    </xf>
    <xf numFmtId="0" fontId="15" fillId="35" borderId="0" xfId="0" applyFont="1" applyFill="1" applyAlignment="1">
      <alignment horizontal="center" vertical="center"/>
    </xf>
    <xf numFmtId="0" fontId="15" fillId="32" borderId="0" xfId="0" applyFont="1" applyFill="1" applyAlignment="1">
      <alignment horizontal="center" vertical="center"/>
    </xf>
    <xf numFmtId="0" fontId="15" fillId="37" borderId="10" xfId="0" applyFont="1" applyFill="1" applyBorder="1" applyAlignment="1">
      <alignment horizontal="center" vertical="center"/>
    </xf>
    <xf numFmtId="43" fontId="15" fillId="37" borderId="10" xfId="0" applyNumberFormat="1" applyFont="1" applyFill="1" applyBorder="1" applyAlignment="1">
      <alignment horizontal="center" vertical="center"/>
    </xf>
    <xf numFmtId="43" fontId="15" fillId="37" borderId="17" xfId="0" applyNumberFormat="1" applyFont="1" applyFill="1" applyBorder="1" applyAlignment="1">
      <alignment horizontal="center" vertical="center"/>
    </xf>
    <xf numFmtId="0" fontId="4" fillId="34" borderId="15" xfId="0" applyFont="1" applyFill="1" applyBorder="1" applyAlignment="1">
      <alignment horizontal="center" vertical="center"/>
    </xf>
    <xf numFmtId="0" fontId="15" fillId="34" borderId="0" xfId="0" applyFont="1" applyFill="1" applyBorder="1" applyAlignment="1">
      <alignment horizontal="center" vertical="center"/>
    </xf>
    <xf numFmtId="1" fontId="4" fillId="32" borderId="10"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wrapText="1"/>
    </xf>
    <xf numFmtId="2" fontId="17" fillId="37" borderId="10" xfId="0" applyNumberFormat="1" applyFont="1" applyFill="1" applyBorder="1" applyAlignment="1">
      <alignment horizontal="center" vertical="center"/>
    </xf>
    <xf numFmtId="1" fontId="4" fillId="37" borderId="10" xfId="0" applyNumberFormat="1" applyFont="1" applyFill="1" applyBorder="1" applyAlignment="1">
      <alignment horizontal="center" vertical="center"/>
    </xf>
    <xf numFmtId="0" fontId="15" fillId="37" borderId="0" xfId="0" applyFont="1" applyFill="1" applyAlignment="1">
      <alignment horizontal="center" vertical="center"/>
    </xf>
    <xf numFmtId="0" fontId="4" fillId="37" borderId="13" xfId="0" applyFont="1" applyFill="1" applyBorder="1" applyAlignment="1">
      <alignment horizontal="left" vertical="top" wrapText="1"/>
    </xf>
    <xf numFmtId="0" fontId="4" fillId="37" borderId="15"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8" borderId="10" xfId="0" applyFont="1" applyFill="1" applyBorder="1" applyAlignment="1">
      <alignment horizontal="left" vertical="top" wrapText="1"/>
    </xf>
    <xf numFmtId="0" fontId="2" fillId="38" borderId="10" xfId="0" applyFont="1" applyFill="1" applyBorder="1" applyAlignment="1">
      <alignment horizontal="center" wrapText="1"/>
    </xf>
    <xf numFmtId="0" fontId="4" fillId="38" borderId="10" xfId="0" applyFont="1" applyFill="1" applyBorder="1" applyAlignment="1">
      <alignment horizontal="center" vertical="center"/>
    </xf>
    <xf numFmtId="2" fontId="4" fillId="35" borderId="10" xfId="0" applyNumberFormat="1" applyFont="1" applyFill="1" applyBorder="1" applyAlignment="1">
      <alignment horizontal="center" vertical="center"/>
    </xf>
    <xf numFmtId="43" fontId="4" fillId="38" borderId="10" xfId="0" applyNumberFormat="1" applyFont="1" applyFill="1" applyBorder="1" applyAlignment="1">
      <alignment horizontal="center" vertical="center"/>
    </xf>
    <xf numFmtId="43" fontId="4" fillId="38"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xf>
    <xf numFmtId="184" fontId="4" fillId="32" borderId="10" xfId="0" applyNumberFormat="1" applyFont="1" applyFill="1" applyBorder="1" applyAlignment="1">
      <alignment horizontal="center" vertical="center"/>
    </xf>
    <xf numFmtId="183" fontId="4" fillId="37" borderId="10" xfId="0" applyNumberFormat="1" applyFont="1" applyFill="1" applyBorder="1" applyAlignment="1">
      <alignment horizontal="center" vertical="center" wrapText="1"/>
    </xf>
    <xf numFmtId="0" fontId="8" fillId="38" borderId="10" xfId="0" applyFont="1" applyFill="1" applyBorder="1" applyAlignment="1">
      <alignment horizontal="left" vertical="top" wrapText="1"/>
    </xf>
    <xf numFmtId="0" fontId="17" fillId="38" borderId="10" xfId="0" applyFont="1" applyFill="1" applyBorder="1" applyAlignment="1">
      <alignment horizontal="center"/>
    </xf>
    <xf numFmtId="49" fontId="4" fillId="38" borderId="10" xfId="0" applyNumberFormat="1" applyFont="1" applyFill="1" applyBorder="1" applyAlignment="1">
      <alignment horizontal="center" vertical="center"/>
    </xf>
    <xf numFmtId="1" fontId="4" fillId="38" borderId="10" xfId="0" applyNumberFormat="1" applyFont="1" applyFill="1" applyBorder="1" applyAlignment="1">
      <alignment horizontal="center" vertical="center"/>
    </xf>
    <xf numFmtId="2" fontId="4" fillId="38" borderId="10" xfId="0" applyNumberFormat="1" applyFont="1" applyFill="1" applyBorder="1" applyAlignment="1">
      <alignment horizontal="center" vertical="center"/>
    </xf>
    <xf numFmtId="49" fontId="4" fillId="38" borderId="10" xfId="0" applyNumberFormat="1"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8" borderId="10" xfId="0" applyNumberFormat="1" applyFont="1" applyFill="1" applyBorder="1" applyAlignment="1">
      <alignment horizontal="center" vertical="center"/>
    </xf>
    <xf numFmtId="2" fontId="4" fillId="38" borderId="10" xfId="0" applyNumberFormat="1" applyFont="1" applyFill="1" applyBorder="1" applyAlignment="1">
      <alignment horizontal="center" vertical="center" wrapText="1"/>
    </xf>
    <xf numFmtId="0" fontId="4" fillId="38" borderId="10" xfId="0" applyNumberFormat="1" applyFont="1" applyFill="1" applyBorder="1" applyAlignment="1">
      <alignment horizontal="center" vertical="center" wrapText="1"/>
    </xf>
    <xf numFmtId="0" fontId="8" fillId="0" borderId="10" xfId="0" applyFont="1" applyFill="1" applyBorder="1" applyAlignment="1">
      <alignment horizontal="left" wrapText="1"/>
    </xf>
    <xf numFmtId="4" fontId="4" fillId="0" borderId="10" xfId="0" applyNumberFormat="1" applyFont="1" applyFill="1" applyBorder="1" applyAlignment="1">
      <alignment horizontal="center" vertical="center"/>
    </xf>
    <xf numFmtId="0" fontId="4" fillId="35" borderId="10" xfId="0" applyNumberFormat="1" applyFont="1" applyFill="1" applyBorder="1" applyAlignment="1">
      <alignment horizontal="center" vertical="center"/>
    </xf>
    <xf numFmtId="43" fontId="4" fillId="36" borderId="10" xfId="0" applyNumberFormat="1" applyFont="1" applyFill="1" applyBorder="1" applyAlignment="1">
      <alignment horizontal="center" vertical="center"/>
    </xf>
    <xf numFmtId="180" fontId="4" fillId="36" borderId="10" xfId="0" applyNumberFormat="1" applyFont="1" applyFill="1" applyBorder="1" applyAlignment="1">
      <alignment horizontal="center" vertical="center" wrapText="1"/>
    </xf>
    <xf numFmtId="183" fontId="17" fillId="32" borderId="10" xfId="0" applyNumberFormat="1" applyFont="1" applyFill="1" applyBorder="1" applyAlignment="1">
      <alignment horizontal="center" vertical="center"/>
    </xf>
    <xf numFmtId="183" fontId="17" fillId="0" borderId="10" xfId="0" applyNumberFormat="1" applyFont="1" applyFill="1" applyBorder="1" applyAlignment="1">
      <alignment horizontal="center" vertical="center"/>
    </xf>
    <xf numFmtId="183" fontId="4" fillId="32" borderId="10" xfId="0" applyNumberFormat="1" applyFont="1" applyFill="1" applyBorder="1" applyAlignment="1">
      <alignment horizontal="center" vertical="center" wrapText="1"/>
    </xf>
    <xf numFmtId="43" fontId="4" fillId="39" borderId="10" xfId="0" applyNumberFormat="1"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xf>
    <xf numFmtId="0" fontId="15" fillId="32" borderId="15" xfId="0" applyFont="1" applyFill="1" applyBorder="1" applyAlignment="1">
      <alignment/>
    </xf>
    <xf numFmtId="0" fontId="4" fillId="37" borderId="10" xfId="0" applyFont="1" applyFill="1" applyBorder="1" applyAlignment="1">
      <alignment horizontal="left" vertical="top" wrapText="1"/>
    </xf>
    <xf numFmtId="0" fontId="4" fillId="37" borderId="10" xfId="0" applyFont="1" applyFill="1" applyBorder="1" applyAlignment="1">
      <alignment horizontal="left" vertical="top" wrapText="1"/>
    </xf>
    <xf numFmtId="0" fontId="0" fillId="0" borderId="14" xfId="0" applyFill="1" applyBorder="1" applyAlignment="1">
      <alignment/>
    </xf>
    <xf numFmtId="0" fontId="4" fillId="37" borderId="10" xfId="0"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xf>
    <xf numFmtId="0" fontId="4" fillId="37" borderId="10" xfId="0" applyFont="1" applyFill="1" applyBorder="1" applyAlignment="1">
      <alignment horizontal="left" vertical="top" wrapText="1"/>
    </xf>
    <xf numFmtId="43" fontId="4" fillId="0" borderId="10" xfId="0" applyNumberFormat="1" applyFont="1" applyFill="1" applyBorder="1" applyAlignment="1">
      <alignment horizontal="center" vertical="center" wrapText="1"/>
    </xf>
    <xf numFmtId="180" fontId="4" fillId="38" borderId="10" xfId="0" applyNumberFormat="1" applyFont="1" applyFill="1" applyBorder="1" applyAlignment="1">
      <alignment horizontal="center" vertical="center"/>
    </xf>
    <xf numFmtId="180" fontId="4" fillId="38" borderId="10" xfId="0" applyNumberFormat="1" applyFont="1" applyFill="1" applyBorder="1" applyAlignment="1">
      <alignment horizontal="center" vertical="center" wrapText="1"/>
    </xf>
    <xf numFmtId="180" fontId="4" fillId="37" borderId="10" xfId="0" applyNumberFormat="1" applyFont="1" applyFill="1" applyBorder="1" applyAlignment="1">
      <alignment horizontal="center" vertical="center"/>
    </xf>
    <xf numFmtId="180" fontId="4" fillId="37" borderId="10"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5" fillId="32" borderId="0" xfId="0" applyFont="1" applyFill="1" applyAlignment="1">
      <alignment horizontal="left" vertical="top" wrapText="1"/>
    </xf>
    <xf numFmtId="0" fontId="0" fillId="0" borderId="0" xfId="0" applyBorder="1" applyAlignment="1">
      <alignment horizontal="left" vertical="top" wrapText="1"/>
    </xf>
    <xf numFmtId="0" fontId="7" fillId="32" borderId="0" xfId="0" applyFont="1" applyFill="1" applyBorder="1" applyAlignment="1">
      <alignment horizontal="left" vertical="top"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14" xfId="0" applyFont="1" applyFill="1" applyBorder="1" applyAlignment="1">
      <alignment horizontal="center" vertical="center" textRotation="90" wrapText="1"/>
    </xf>
    <xf numFmtId="0" fontId="2" fillId="32" borderId="23" xfId="0" applyFont="1" applyFill="1" applyBorder="1" applyAlignment="1">
      <alignment horizontal="center" vertical="center" textRotation="90" wrapText="1"/>
    </xf>
    <xf numFmtId="0" fontId="2" fillId="32" borderId="11" xfId="0" applyFont="1" applyFill="1" applyBorder="1" applyAlignment="1">
      <alignment horizontal="center" vertical="center" textRotation="90" wrapText="1"/>
    </xf>
    <xf numFmtId="0" fontId="4" fillId="37" borderId="13" xfId="0" applyFont="1" applyFill="1" applyBorder="1" applyAlignment="1">
      <alignment horizontal="left" vertical="top" wrapText="1"/>
    </xf>
    <xf numFmtId="0" fontId="4" fillId="37" borderId="15" xfId="0" applyFont="1" applyFill="1" applyBorder="1" applyAlignment="1">
      <alignment horizontal="left" vertical="top" wrapText="1"/>
    </xf>
    <xf numFmtId="0" fontId="2" fillId="32" borderId="13"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7" fillId="32" borderId="17" xfId="0" applyFont="1" applyFill="1" applyBorder="1" applyAlignment="1">
      <alignment horizontal="left" vertical="top" wrapText="1"/>
    </xf>
    <xf numFmtId="0" fontId="2" fillId="32" borderId="1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4" fillId="32" borderId="13" xfId="0" applyFont="1" applyFill="1" applyBorder="1" applyAlignment="1">
      <alignment horizontal="center"/>
    </xf>
    <xf numFmtId="0" fontId="4" fillId="32" borderId="16" xfId="0" applyFont="1" applyFill="1" applyBorder="1" applyAlignment="1">
      <alignment horizontal="center"/>
    </xf>
    <xf numFmtId="0" fontId="4" fillId="32" borderId="12" xfId="0" applyFont="1" applyFill="1" applyBorder="1" applyAlignment="1">
      <alignment horizontal="center"/>
    </xf>
    <xf numFmtId="0" fontId="12" fillId="32" borderId="0" xfId="0" applyFont="1" applyFill="1" applyBorder="1" applyAlignment="1">
      <alignment horizontal="center"/>
    </xf>
    <xf numFmtId="0" fontId="4" fillId="37" borderId="13" xfId="0" applyNumberFormat="1" applyFont="1" applyFill="1" applyBorder="1" applyAlignment="1">
      <alignment horizontal="left" wrapText="1"/>
    </xf>
    <xf numFmtId="0" fontId="4" fillId="37" borderId="15" xfId="0" applyNumberFormat="1" applyFont="1" applyFill="1" applyBorder="1" applyAlignment="1">
      <alignment horizontal="left" wrapText="1"/>
    </xf>
    <xf numFmtId="0" fontId="8" fillId="37" borderId="13" xfId="0" applyFont="1" applyFill="1" applyBorder="1" applyAlignment="1">
      <alignment horizontal="left" vertical="top" wrapText="1"/>
    </xf>
    <xf numFmtId="0" fontId="8" fillId="37" borderId="15" xfId="0" applyFont="1" applyFill="1" applyBorder="1" applyAlignment="1">
      <alignment horizontal="left" vertical="top" wrapText="1"/>
    </xf>
    <xf numFmtId="0" fontId="4" fillId="37" borderId="10" xfId="0" applyFont="1" applyFill="1" applyBorder="1" applyAlignment="1">
      <alignment horizontal="left" vertical="top" wrapText="1"/>
    </xf>
    <xf numFmtId="0" fontId="5" fillId="32" borderId="0" xfId="0" applyFont="1" applyFill="1" applyAlignment="1">
      <alignment horizontal="left"/>
    </xf>
    <xf numFmtId="0" fontId="6" fillId="32" borderId="0" xfId="0" applyFont="1" applyFill="1" applyBorder="1" applyAlignment="1">
      <alignment horizontal="center" vertical="top"/>
    </xf>
    <xf numFmtId="0" fontId="7" fillId="32" borderId="0" xfId="0" applyFont="1" applyFill="1" applyBorder="1" applyAlignment="1">
      <alignment horizontal="center"/>
    </xf>
    <xf numFmtId="0" fontId="6" fillId="32" borderId="0" xfId="0" applyFont="1" applyFill="1" applyBorder="1" applyAlignment="1">
      <alignment horizontal="center"/>
    </xf>
    <xf numFmtId="0" fontId="7" fillId="32" borderId="0" xfId="0" applyFont="1" applyFill="1" applyBorder="1" applyAlignment="1">
      <alignment horizontal="center" vertical="center"/>
    </xf>
    <xf numFmtId="0" fontId="3" fillId="32" borderId="10" xfId="0" applyFont="1" applyFill="1" applyBorder="1" applyAlignment="1">
      <alignment horizontal="center" vertical="center" wrapText="1"/>
    </xf>
    <xf numFmtId="0" fontId="21" fillId="37" borderId="13" xfId="0" applyFont="1" applyFill="1" applyBorder="1" applyAlignment="1">
      <alignment horizontal="left" vertical="top" wrapText="1"/>
    </xf>
    <xf numFmtId="0" fontId="21" fillId="37" borderId="15"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5" xfId="0" applyFont="1" applyFill="1" applyBorder="1" applyAlignment="1">
      <alignment horizontal="left" vertical="top" wrapText="1"/>
    </xf>
    <xf numFmtId="0" fontId="4" fillId="37" borderId="13" xfId="0" applyFont="1" applyFill="1" applyBorder="1" applyAlignment="1">
      <alignment horizontal="center" vertical="center"/>
    </xf>
    <xf numFmtId="0" fontId="4" fillId="37" borderId="15" xfId="0" applyFont="1" applyFill="1" applyBorder="1" applyAlignment="1">
      <alignment horizontal="center" vertical="center"/>
    </xf>
    <xf numFmtId="0" fontId="2" fillId="37" borderId="13" xfId="0" applyFont="1" applyFill="1" applyBorder="1" applyAlignment="1">
      <alignment horizontal="center" wrapText="1"/>
    </xf>
    <xf numFmtId="0" fontId="2" fillId="37" borderId="15" xfId="0" applyFont="1" applyFill="1" applyBorder="1" applyAlignment="1">
      <alignment horizontal="center" wrapText="1"/>
    </xf>
    <xf numFmtId="2" fontId="4" fillId="37" borderId="13" xfId="0" applyNumberFormat="1" applyFont="1" applyFill="1" applyBorder="1" applyAlignment="1">
      <alignment horizontal="center" vertical="center"/>
    </xf>
    <xf numFmtId="2" fontId="4" fillId="37" borderId="15" xfId="0" applyNumberFormat="1" applyFont="1" applyFill="1" applyBorder="1" applyAlignment="1">
      <alignment horizontal="center" vertical="center"/>
    </xf>
    <xf numFmtId="14" fontId="23" fillId="32" borderId="0" xfId="0" applyNumberFormat="1" applyFont="1" applyFill="1" applyAlignment="1">
      <alignment horizontal="center" vertical="center"/>
    </xf>
    <xf numFmtId="0" fontId="23" fillId="32" borderId="0" xfId="0" applyFont="1" applyFill="1" applyAlignment="1">
      <alignment horizontal="center" vertical="center"/>
    </xf>
    <xf numFmtId="0" fontId="4" fillId="37" borderId="16" xfId="0" applyFont="1" applyFill="1" applyBorder="1" applyAlignment="1">
      <alignment horizontal="left" vertical="top" wrapText="1"/>
    </xf>
    <xf numFmtId="2" fontId="4" fillId="37" borderId="13" xfId="0" applyNumberFormat="1" applyFont="1" applyFill="1" applyBorder="1" applyAlignment="1">
      <alignment horizontal="center" vertical="center" wrapText="1"/>
    </xf>
    <xf numFmtId="2" fontId="4" fillId="37"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741"/>
  <sheetViews>
    <sheetView tabSelected="1" view="pageBreakPreview" zoomScale="96" zoomScaleSheetLayoutView="96" workbookViewId="0" topLeftCell="A1">
      <selection activeCell="W2" sqref="W2:AC2"/>
    </sheetView>
  </sheetViews>
  <sheetFormatPr defaultColWidth="9.140625" defaultRowHeight="15"/>
  <cols>
    <col min="1" max="1" width="2.00390625" style="0" customWidth="1"/>
    <col min="2" max="2" width="3.7109375" style="0" customWidth="1"/>
    <col min="3" max="3" width="3.28125" style="0" customWidth="1"/>
    <col min="4" max="4" width="2.7109375" style="5" customWidth="1"/>
    <col min="5" max="6" width="3.28125" style="5" customWidth="1"/>
    <col min="7" max="8" width="3.00390625" style="5" customWidth="1"/>
    <col min="9" max="9" width="3.140625" style="5" customWidth="1"/>
    <col min="10" max="10" width="3.00390625" style="0" customWidth="1"/>
    <col min="11" max="11" width="2.7109375" style="0" customWidth="1"/>
    <col min="12" max="12" width="3.140625" style="0" customWidth="1"/>
    <col min="13" max="13" width="3.00390625" style="0" customWidth="1"/>
    <col min="14" max="14" width="3.421875" style="0" customWidth="1"/>
    <col min="15" max="15" width="3.57421875" style="0" customWidth="1"/>
    <col min="16" max="17" width="2.7109375" style="0" customWidth="1"/>
    <col min="18" max="18" width="3.00390625" style="35" customWidth="1"/>
    <col min="19" max="20" width="2.7109375" style="35" customWidth="1"/>
    <col min="21" max="22" width="2.8515625" style="35" customWidth="1"/>
    <col min="23" max="23" width="3.7109375" style="35" customWidth="1"/>
    <col min="24" max="25" width="2.8515625" style="35" customWidth="1"/>
    <col min="26" max="27" width="3.00390625" style="35" customWidth="1"/>
    <col min="28" max="28" width="3.28125" style="35" customWidth="1"/>
    <col min="29" max="29" width="48.421875" style="0" customWidth="1"/>
    <col min="30" max="30" width="7.7109375" style="0" customWidth="1"/>
    <col min="31" max="31" width="17.57421875" style="0" customWidth="1"/>
    <col min="32" max="32" width="18.421875" style="0" customWidth="1"/>
    <col min="33" max="33" width="17.57421875" style="0" customWidth="1"/>
    <col min="34" max="34" width="17.421875" style="0" customWidth="1"/>
    <col min="35" max="35" width="17.7109375" style="0" customWidth="1"/>
    <col min="36" max="36" width="16.57421875" style="0" customWidth="1"/>
    <col min="37" max="37" width="18.00390625" style="70" customWidth="1"/>
    <col min="38" max="38" width="10.57421875" style="0" customWidth="1"/>
    <col min="39" max="86" width="9.140625" style="1" customWidth="1"/>
  </cols>
  <sheetData>
    <row r="1" spans="1:43" ht="18.75">
      <c r="A1" s="10"/>
      <c r="B1" s="10"/>
      <c r="C1" s="10"/>
      <c r="D1" s="10"/>
      <c r="E1" s="10"/>
      <c r="F1" s="10"/>
      <c r="G1" s="10"/>
      <c r="H1" s="10"/>
      <c r="I1" s="10"/>
      <c r="J1" s="10"/>
      <c r="K1" s="10"/>
      <c r="L1" s="10"/>
      <c r="M1" s="10"/>
      <c r="N1" s="10"/>
      <c r="O1" s="10"/>
      <c r="P1" s="10"/>
      <c r="Q1" s="10"/>
      <c r="R1" s="33"/>
      <c r="S1" s="33"/>
      <c r="T1" s="33"/>
      <c r="U1" s="33"/>
      <c r="V1" s="33"/>
      <c r="W1" s="33"/>
      <c r="X1" s="33"/>
      <c r="Y1" s="33"/>
      <c r="Z1" s="33"/>
      <c r="AA1" s="33"/>
      <c r="AB1" s="33"/>
      <c r="AC1" s="10"/>
      <c r="AD1" s="10"/>
      <c r="AE1" s="10"/>
      <c r="AF1" s="10"/>
      <c r="AK1" s="268"/>
      <c r="AL1" s="268"/>
      <c r="AM1" s="13"/>
      <c r="AN1" s="2"/>
      <c r="AO1" s="2"/>
      <c r="AP1" s="2"/>
      <c r="AQ1" s="2"/>
    </row>
    <row r="2" spans="2:43" ht="76.5" customHeight="1">
      <c r="B2" s="8"/>
      <c r="C2" s="8"/>
      <c r="D2" s="10"/>
      <c r="E2" s="10"/>
      <c r="F2" s="10"/>
      <c r="G2" s="10"/>
      <c r="H2" s="10"/>
      <c r="I2" s="10"/>
      <c r="J2" s="10"/>
      <c r="K2" s="10"/>
      <c r="L2" s="10"/>
      <c r="M2" s="10"/>
      <c r="N2" s="10"/>
      <c r="O2" s="10"/>
      <c r="P2" s="10"/>
      <c r="Q2" s="10"/>
      <c r="R2" s="33"/>
      <c r="S2" s="33"/>
      <c r="T2" s="33"/>
      <c r="U2" s="33"/>
      <c r="V2" s="33"/>
      <c r="W2" s="284"/>
      <c r="X2" s="285"/>
      <c r="Y2" s="285"/>
      <c r="Z2" s="285"/>
      <c r="AA2" s="285"/>
      <c r="AB2" s="285"/>
      <c r="AC2" s="285"/>
      <c r="AD2" s="10"/>
      <c r="AE2" s="10"/>
      <c r="AF2" s="10"/>
      <c r="AG2" s="234" t="s">
        <v>319</v>
      </c>
      <c r="AH2" s="234"/>
      <c r="AI2" s="234"/>
      <c r="AJ2" s="234"/>
      <c r="AK2" s="234"/>
      <c r="AL2" s="234"/>
      <c r="AM2" s="13"/>
      <c r="AN2" s="2"/>
      <c r="AO2" s="2"/>
      <c r="AP2" s="2"/>
      <c r="AQ2" s="2"/>
    </row>
    <row r="3" spans="2:43" ht="18.75" customHeight="1">
      <c r="B3" s="8"/>
      <c r="C3" s="8"/>
      <c r="D3" s="10"/>
      <c r="E3" s="10"/>
      <c r="F3" s="10"/>
      <c r="G3" s="10"/>
      <c r="H3" s="10"/>
      <c r="I3" s="10"/>
      <c r="J3" s="10"/>
      <c r="K3" s="10"/>
      <c r="L3" s="10"/>
      <c r="M3" s="10"/>
      <c r="N3" s="10"/>
      <c r="O3" s="10"/>
      <c r="P3" s="10"/>
      <c r="Q3" s="10"/>
      <c r="R3" s="33"/>
      <c r="S3" s="33"/>
      <c r="T3" s="33"/>
      <c r="U3" s="33"/>
      <c r="V3" s="33"/>
      <c r="W3" s="33"/>
      <c r="X3" s="33"/>
      <c r="Y3" s="33"/>
      <c r="Z3" s="33"/>
      <c r="AA3" s="33"/>
      <c r="AB3" s="33"/>
      <c r="AC3" s="10"/>
      <c r="AD3" s="10"/>
      <c r="AE3" s="10"/>
      <c r="AF3" s="10"/>
      <c r="AG3" s="234"/>
      <c r="AH3" s="234"/>
      <c r="AI3" s="234"/>
      <c r="AJ3" s="234"/>
      <c r="AK3" s="234"/>
      <c r="AL3" s="234"/>
      <c r="AM3" s="13"/>
      <c r="AN3" s="2"/>
      <c r="AO3" s="2"/>
      <c r="AP3" s="2"/>
      <c r="AQ3" s="2"/>
    </row>
    <row r="4" spans="2:43" ht="18.75">
      <c r="B4" s="8"/>
      <c r="C4" s="8"/>
      <c r="D4" s="11"/>
      <c r="E4" s="11"/>
      <c r="F4" s="11"/>
      <c r="G4" s="11"/>
      <c r="H4" s="11"/>
      <c r="I4" s="11"/>
      <c r="J4" s="10"/>
      <c r="K4" s="10"/>
      <c r="L4" s="10"/>
      <c r="M4" s="10"/>
      <c r="N4" s="10"/>
      <c r="O4" s="10"/>
      <c r="P4" s="10"/>
      <c r="Q4" s="10"/>
      <c r="R4" s="33"/>
      <c r="S4" s="33"/>
      <c r="T4" s="33"/>
      <c r="U4" s="33"/>
      <c r="V4" s="33"/>
      <c r="W4" s="33"/>
      <c r="X4" s="33"/>
      <c r="Y4" s="33"/>
      <c r="Z4" s="33"/>
      <c r="AA4" s="33"/>
      <c r="AB4" s="33"/>
      <c r="AC4" s="10"/>
      <c r="AD4" s="10"/>
      <c r="AE4" s="10"/>
      <c r="AF4" s="10"/>
      <c r="AG4" s="234"/>
      <c r="AH4" s="234"/>
      <c r="AI4" s="234"/>
      <c r="AJ4" s="234"/>
      <c r="AK4" s="234"/>
      <c r="AL4" s="234"/>
      <c r="AM4" s="14"/>
      <c r="AN4" s="4"/>
      <c r="AO4" s="4"/>
      <c r="AP4" s="4"/>
      <c r="AQ4" s="4"/>
    </row>
    <row r="5" spans="2:39" ht="18.75">
      <c r="B5" s="8"/>
      <c r="C5" s="8"/>
      <c r="D5" s="11"/>
      <c r="E5" s="11"/>
      <c r="F5" s="11"/>
      <c r="G5" s="11"/>
      <c r="H5" s="11"/>
      <c r="I5" s="11"/>
      <c r="J5" s="12"/>
      <c r="K5" s="12"/>
      <c r="L5" s="12"/>
      <c r="M5" s="12"/>
      <c r="N5" s="12"/>
      <c r="O5" s="12"/>
      <c r="P5" s="12"/>
      <c r="Q5" s="12"/>
      <c r="R5" s="32"/>
      <c r="S5" s="32"/>
      <c r="T5" s="32"/>
      <c r="U5" s="32"/>
      <c r="V5" s="32"/>
      <c r="W5" s="32"/>
      <c r="X5" s="32"/>
      <c r="Y5" s="32"/>
      <c r="Z5" s="32"/>
      <c r="AA5" s="32"/>
      <c r="AB5" s="32"/>
      <c r="AC5" s="12"/>
      <c r="AD5" s="11"/>
      <c r="AE5" s="11"/>
      <c r="AF5" s="10"/>
      <c r="AG5" s="10"/>
      <c r="AH5" s="10"/>
      <c r="AI5" s="10"/>
      <c r="AJ5" s="10"/>
      <c r="AK5" s="62"/>
      <c r="AL5" s="10"/>
      <c r="AM5" s="10"/>
    </row>
    <row r="6" spans="2:44" s="3" customFormat="1" ht="1.5" customHeight="1">
      <c r="B6" s="7"/>
      <c r="C6" s="7"/>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17"/>
      <c r="AN6" s="18"/>
      <c r="AO6" s="18"/>
      <c r="AP6" s="18"/>
      <c r="AQ6" s="19"/>
      <c r="AR6" s="19"/>
    </row>
    <row r="7" spans="2:44" s="3" customFormat="1" ht="16.5" customHeight="1">
      <c r="B7" s="7"/>
      <c r="C7" s="7"/>
      <c r="D7" s="271" t="s">
        <v>237</v>
      </c>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17"/>
      <c r="AN7" s="18"/>
      <c r="AO7" s="18"/>
      <c r="AP7" s="18"/>
      <c r="AQ7" s="19"/>
      <c r="AR7" s="19"/>
    </row>
    <row r="8" spans="1:44" s="3" customFormat="1" ht="15.75">
      <c r="A8" s="31"/>
      <c r="B8" s="11"/>
      <c r="C8" s="11"/>
      <c r="D8" s="272" t="s">
        <v>192</v>
      </c>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0"/>
      <c r="AN8" s="21"/>
      <c r="AO8" s="21"/>
      <c r="AP8" s="21"/>
      <c r="AQ8" s="22"/>
      <c r="AR8" s="22"/>
    </row>
    <row r="9" spans="1:44" s="3" customFormat="1" ht="18.75">
      <c r="A9" s="31"/>
      <c r="B9" s="11"/>
      <c r="C9" s="11"/>
      <c r="D9" s="270" t="s">
        <v>61</v>
      </c>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17"/>
      <c r="AN9" s="18"/>
      <c r="AO9" s="18"/>
      <c r="AP9" s="18"/>
      <c r="AQ9" s="22"/>
      <c r="AR9" s="22"/>
    </row>
    <row r="10" spans="1:44" s="3" customFormat="1" ht="18.75">
      <c r="A10" s="31"/>
      <c r="B10" s="11"/>
      <c r="C10" s="11"/>
      <c r="D10" s="262" t="s">
        <v>314</v>
      </c>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17"/>
      <c r="AN10" s="18"/>
      <c r="AO10" s="18"/>
      <c r="AP10" s="18"/>
      <c r="AQ10" s="22"/>
      <c r="AR10" s="22"/>
    </row>
    <row r="11" spans="1:44" s="3" customFormat="1" ht="2.25" customHeight="1">
      <c r="A11" s="31"/>
      <c r="B11" s="11"/>
      <c r="C11" s="11"/>
      <c r="D11" s="272" t="s">
        <v>91</v>
      </c>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3"/>
      <c r="AN11" s="21"/>
      <c r="AO11" s="21"/>
      <c r="AP11" s="21"/>
      <c r="AQ11" s="22"/>
      <c r="AR11" s="22"/>
    </row>
    <row r="12" spans="1:86" s="9" customFormat="1" ht="19.5">
      <c r="A12" s="29"/>
      <c r="B12" s="11"/>
      <c r="C12" s="11"/>
      <c r="D12" s="11"/>
      <c r="E12" s="11"/>
      <c r="F12" s="11"/>
      <c r="G12" s="11"/>
      <c r="H12" s="11"/>
      <c r="I12" s="11"/>
      <c r="J12" s="24" t="s">
        <v>50</v>
      </c>
      <c r="K12" s="24"/>
      <c r="L12" s="24"/>
      <c r="M12" s="24"/>
      <c r="N12" s="24"/>
      <c r="O12" s="24"/>
      <c r="P12" s="24"/>
      <c r="Q12" s="24"/>
      <c r="R12" s="34"/>
      <c r="S12" s="34"/>
      <c r="T12" s="34"/>
      <c r="U12" s="34"/>
      <c r="V12" s="34"/>
      <c r="W12" s="34"/>
      <c r="X12" s="34"/>
      <c r="Y12" s="34"/>
      <c r="Z12" s="34"/>
      <c r="AA12" s="34"/>
      <c r="AB12" s="34"/>
      <c r="AC12" s="24"/>
      <c r="AD12" s="24"/>
      <c r="AE12" s="24"/>
      <c r="AF12" s="25"/>
      <c r="AG12" s="26"/>
      <c r="AH12" s="26"/>
      <c r="AI12" s="26"/>
      <c r="AJ12" s="26"/>
      <c r="AK12" s="63"/>
      <c r="AL12" s="27"/>
      <c r="AM12" s="27"/>
      <c r="AN12" s="19"/>
      <c r="AO12" s="19"/>
      <c r="AP12" s="19"/>
      <c r="AQ12" s="19"/>
      <c r="AR12" s="19"/>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row>
    <row r="13" spans="1:86" s="9" customFormat="1" ht="15.75" customHeight="1">
      <c r="A13" s="29"/>
      <c r="B13" s="11"/>
      <c r="C13" s="11"/>
      <c r="D13" s="11"/>
      <c r="E13" s="11"/>
      <c r="F13" s="11"/>
      <c r="G13" s="11"/>
      <c r="H13" s="11"/>
      <c r="I13" s="11"/>
      <c r="J13" s="236" t="s">
        <v>82</v>
      </c>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15"/>
      <c r="AN13" s="6"/>
      <c r="AO13" s="6"/>
      <c r="AP13" s="6"/>
      <c r="AQ13" s="6"/>
      <c r="AR13" s="6"/>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row>
    <row r="14" spans="1:44" ht="15.75" customHeight="1">
      <c r="A14" s="28"/>
      <c r="B14" s="10"/>
      <c r="C14" s="10"/>
      <c r="D14" s="10"/>
      <c r="E14" s="10"/>
      <c r="F14" s="10"/>
      <c r="G14" s="10"/>
      <c r="H14" s="10"/>
      <c r="I14" s="10"/>
      <c r="J14" s="236" t="s">
        <v>81</v>
      </c>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15"/>
      <c r="AN14" s="6"/>
      <c r="AO14" s="6"/>
      <c r="AP14" s="6"/>
      <c r="AQ14" s="6"/>
      <c r="AR14" s="6"/>
    </row>
    <row r="15" spans="1:44" ht="15.75" customHeight="1">
      <c r="A15" s="28"/>
      <c r="B15" s="10"/>
      <c r="C15" s="10"/>
      <c r="D15" s="10"/>
      <c r="E15" s="10"/>
      <c r="F15" s="10"/>
      <c r="G15" s="10"/>
      <c r="H15" s="10"/>
      <c r="I15" s="10"/>
      <c r="J15" s="236" t="s">
        <v>80</v>
      </c>
      <c r="K15" s="236"/>
      <c r="L15" s="236"/>
      <c r="M15" s="236"/>
      <c r="N15" s="236"/>
      <c r="O15" s="236"/>
      <c r="P15" s="236"/>
      <c r="Q15" s="236"/>
      <c r="R15" s="236"/>
      <c r="S15" s="236"/>
      <c r="T15" s="236"/>
      <c r="U15" s="236"/>
      <c r="V15" s="236"/>
      <c r="W15" s="236"/>
      <c r="X15" s="236"/>
      <c r="Y15" s="236"/>
      <c r="Z15" s="236"/>
      <c r="AA15" s="236"/>
      <c r="AB15" s="236"/>
      <c r="AC15" s="236"/>
      <c r="AD15" s="78"/>
      <c r="AE15" s="78"/>
      <c r="AF15" s="78"/>
      <c r="AG15" s="78"/>
      <c r="AH15" s="78"/>
      <c r="AI15" s="78"/>
      <c r="AJ15" s="78"/>
      <c r="AK15" s="78"/>
      <c r="AL15" s="78"/>
      <c r="AM15" s="15"/>
      <c r="AN15" s="6"/>
      <c r="AO15" s="6"/>
      <c r="AP15" s="6"/>
      <c r="AQ15" s="6"/>
      <c r="AR15" s="6"/>
    </row>
    <row r="16" spans="1:44" ht="15.75" customHeight="1">
      <c r="A16" s="28"/>
      <c r="B16" s="10"/>
      <c r="C16" s="10"/>
      <c r="D16" s="10"/>
      <c r="E16" s="10"/>
      <c r="F16" s="10"/>
      <c r="G16" s="10"/>
      <c r="H16" s="10"/>
      <c r="I16" s="10"/>
      <c r="J16" s="236" t="s">
        <v>79</v>
      </c>
      <c r="K16" s="236"/>
      <c r="L16" s="236"/>
      <c r="M16" s="236"/>
      <c r="N16" s="236"/>
      <c r="O16" s="236"/>
      <c r="P16" s="236"/>
      <c r="Q16" s="236"/>
      <c r="R16" s="236"/>
      <c r="S16" s="236"/>
      <c r="T16" s="236"/>
      <c r="U16" s="236"/>
      <c r="V16" s="236"/>
      <c r="W16" s="236"/>
      <c r="X16" s="236"/>
      <c r="Y16" s="236"/>
      <c r="Z16" s="236"/>
      <c r="AA16" s="236"/>
      <c r="AB16" s="236"/>
      <c r="AC16" s="236"/>
      <c r="AD16" s="78"/>
      <c r="AE16" s="78"/>
      <c r="AF16" s="78"/>
      <c r="AG16" s="78"/>
      <c r="AH16" s="78"/>
      <c r="AI16" s="78"/>
      <c r="AJ16" s="78"/>
      <c r="AK16" s="78"/>
      <c r="AL16" s="78"/>
      <c r="AM16" s="15"/>
      <c r="AN16" s="6"/>
      <c r="AO16" s="6"/>
      <c r="AP16" s="6"/>
      <c r="AQ16" s="6"/>
      <c r="AR16" s="6"/>
    </row>
    <row r="17" spans="1:44" ht="33.75" customHeight="1">
      <c r="A17" s="28"/>
      <c r="B17" s="10"/>
      <c r="C17" s="10"/>
      <c r="D17" s="10"/>
      <c r="E17" s="10"/>
      <c r="F17" s="10"/>
      <c r="G17" s="10"/>
      <c r="H17" s="10"/>
      <c r="I17" s="10"/>
      <c r="J17" s="251" t="s">
        <v>83</v>
      </c>
      <c r="K17" s="251"/>
      <c r="L17" s="251"/>
      <c r="M17" s="251"/>
      <c r="N17" s="251"/>
      <c r="O17" s="251"/>
      <c r="P17" s="251"/>
      <c r="Q17" s="251"/>
      <c r="R17" s="251"/>
      <c r="S17" s="251"/>
      <c r="T17" s="251"/>
      <c r="U17" s="251"/>
      <c r="V17" s="251"/>
      <c r="W17" s="251"/>
      <c r="X17" s="251"/>
      <c r="Y17" s="251"/>
      <c r="Z17" s="251"/>
      <c r="AA17" s="251"/>
      <c r="AB17" s="251"/>
      <c r="AC17" s="251"/>
      <c r="AD17" s="16"/>
      <c r="AE17" s="16"/>
      <c r="AF17" s="15"/>
      <c r="AG17" s="15"/>
      <c r="AH17" s="15"/>
      <c r="AI17" s="15"/>
      <c r="AJ17" s="15"/>
      <c r="AK17" s="64"/>
      <c r="AL17" s="15"/>
      <c r="AM17" s="15"/>
      <c r="AN17" s="6"/>
      <c r="AO17" s="6"/>
      <c r="AP17" s="6"/>
      <c r="AQ17" s="6"/>
      <c r="AR17" s="6"/>
    </row>
    <row r="18" spans="1:39" s="36" customFormat="1" ht="15" customHeight="1">
      <c r="A18" s="10"/>
      <c r="B18" s="253" t="s">
        <v>51</v>
      </c>
      <c r="C18" s="254"/>
      <c r="D18" s="254"/>
      <c r="E18" s="254"/>
      <c r="F18" s="254"/>
      <c r="G18" s="254"/>
      <c r="H18" s="254"/>
      <c r="I18" s="254"/>
      <c r="J18" s="254"/>
      <c r="K18" s="254"/>
      <c r="L18" s="254"/>
      <c r="M18" s="254"/>
      <c r="N18" s="254"/>
      <c r="O18" s="254"/>
      <c r="P18" s="254"/>
      <c r="Q18" s="254"/>
      <c r="R18" s="255"/>
      <c r="S18" s="237" t="s">
        <v>54</v>
      </c>
      <c r="T18" s="238"/>
      <c r="U18" s="238"/>
      <c r="V18" s="238"/>
      <c r="W18" s="238"/>
      <c r="X18" s="238"/>
      <c r="Y18" s="238"/>
      <c r="Z18" s="238"/>
      <c r="AA18" s="238"/>
      <c r="AB18" s="239"/>
      <c r="AC18" s="248" t="s">
        <v>55</v>
      </c>
      <c r="AD18" s="252" t="s">
        <v>47</v>
      </c>
      <c r="AE18" s="237" t="s">
        <v>56</v>
      </c>
      <c r="AF18" s="238"/>
      <c r="AG18" s="238"/>
      <c r="AH18" s="238"/>
      <c r="AI18" s="238"/>
      <c r="AJ18" s="239"/>
      <c r="AK18" s="273" t="s">
        <v>52</v>
      </c>
      <c r="AL18" s="273"/>
      <c r="AM18" s="10"/>
    </row>
    <row r="19" spans="1:39" s="36" customFormat="1" ht="15" customHeight="1">
      <c r="A19" s="10"/>
      <c r="B19" s="237" t="s">
        <v>57</v>
      </c>
      <c r="C19" s="238"/>
      <c r="D19" s="239"/>
      <c r="E19" s="237" t="s">
        <v>58</v>
      </c>
      <c r="F19" s="239"/>
      <c r="G19" s="237" t="s">
        <v>59</v>
      </c>
      <c r="H19" s="239"/>
      <c r="I19" s="237" t="s">
        <v>70</v>
      </c>
      <c r="J19" s="238"/>
      <c r="K19" s="238"/>
      <c r="L19" s="238"/>
      <c r="M19" s="238"/>
      <c r="N19" s="238"/>
      <c r="O19" s="238"/>
      <c r="P19" s="238"/>
      <c r="Q19" s="238"/>
      <c r="R19" s="239"/>
      <c r="S19" s="256"/>
      <c r="T19" s="257"/>
      <c r="U19" s="257"/>
      <c r="V19" s="257"/>
      <c r="W19" s="257"/>
      <c r="X19" s="257"/>
      <c r="Y19" s="257"/>
      <c r="Z19" s="257"/>
      <c r="AA19" s="257"/>
      <c r="AB19" s="258"/>
      <c r="AC19" s="249"/>
      <c r="AD19" s="252"/>
      <c r="AE19" s="240"/>
      <c r="AF19" s="241"/>
      <c r="AG19" s="241"/>
      <c r="AH19" s="241"/>
      <c r="AI19" s="241"/>
      <c r="AJ19" s="242"/>
      <c r="AK19" s="273"/>
      <c r="AL19" s="273"/>
      <c r="AM19" s="10"/>
    </row>
    <row r="20" spans="1:39" s="36" customFormat="1" ht="25.5">
      <c r="A20" s="10"/>
      <c r="B20" s="256"/>
      <c r="C20" s="257"/>
      <c r="D20" s="258"/>
      <c r="E20" s="256"/>
      <c r="F20" s="258"/>
      <c r="G20" s="256"/>
      <c r="H20" s="258"/>
      <c r="I20" s="240"/>
      <c r="J20" s="241"/>
      <c r="K20" s="241"/>
      <c r="L20" s="241"/>
      <c r="M20" s="241"/>
      <c r="N20" s="241"/>
      <c r="O20" s="241"/>
      <c r="P20" s="241"/>
      <c r="Q20" s="241"/>
      <c r="R20" s="242"/>
      <c r="S20" s="240"/>
      <c r="T20" s="241"/>
      <c r="U20" s="241"/>
      <c r="V20" s="241"/>
      <c r="W20" s="241"/>
      <c r="X20" s="241"/>
      <c r="Y20" s="241"/>
      <c r="Z20" s="241"/>
      <c r="AA20" s="241"/>
      <c r="AB20" s="242"/>
      <c r="AC20" s="249"/>
      <c r="AD20" s="252"/>
      <c r="AE20" s="41">
        <v>2018</v>
      </c>
      <c r="AF20" s="41" t="s">
        <v>203</v>
      </c>
      <c r="AG20" s="41" t="s">
        <v>204</v>
      </c>
      <c r="AH20" s="41" t="s">
        <v>205</v>
      </c>
      <c r="AI20" s="41">
        <v>2022</v>
      </c>
      <c r="AJ20" s="41">
        <v>2023</v>
      </c>
      <c r="AK20" s="65" t="s">
        <v>48</v>
      </c>
      <c r="AL20" s="48" t="s">
        <v>49</v>
      </c>
      <c r="AM20" s="10"/>
    </row>
    <row r="21" spans="1:39" s="36" customFormat="1" ht="78" customHeight="1">
      <c r="A21" s="10"/>
      <c r="B21" s="240"/>
      <c r="C21" s="241"/>
      <c r="D21" s="242"/>
      <c r="E21" s="240"/>
      <c r="F21" s="242"/>
      <c r="G21" s="240"/>
      <c r="H21" s="242"/>
      <c r="I21" s="243" t="s">
        <v>71</v>
      </c>
      <c r="J21" s="245"/>
      <c r="K21" s="79" t="s">
        <v>72</v>
      </c>
      <c r="L21" s="243" t="s">
        <v>73</v>
      </c>
      <c r="M21" s="245"/>
      <c r="N21" s="243" t="s">
        <v>74</v>
      </c>
      <c r="O21" s="244"/>
      <c r="P21" s="244"/>
      <c r="Q21" s="244"/>
      <c r="R21" s="245"/>
      <c r="S21" s="243" t="s">
        <v>71</v>
      </c>
      <c r="T21" s="245"/>
      <c r="U21" s="79" t="s">
        <v>72</v>
      </c>
      <c r="V21" s="79" t="s">
        <v>75</v>
      </c>
      <c r="W21" s="79" t="s">
        <v>76</v>
      </c>
      <c r="X21" s="243" t="s">
        <v>77</v>
      </c>
      <c r="Y21" s="244"/>
      <c r="Z21" s="245"/>
      <c r="AA21" s="243" t="s">
        <v>78</v>
      </c>
      <c r="AB21" s="245"/>
      <c r="AC21" s="250"/>
      <c r="AD21" s="41"/>
      <c r="AE21" s="41"/>
      <c r="AF21" s="41"/>
      <c r="AG21" s="41"/>
      <c r="AH21" s="41"/>
      <c r="AI21" s="41"/>
      <c r="AJ21" s="41"/>
      <c r="AK21" s="65"/>
      <c r="AL21" s="48"/>
      <c r="AM21" s="10"/>
    </row>
    <row r="22" spans="1:39" s="36" customFormat="1" ht="15.75" customHeight="1">
      <c r="A22" s="10"/>
      <c r="B22" s="41">
        <v>1</v>
      </c>
      <c r="C22" s="41">
        <v>2</v>
      </c>
      <c r="D22" s="41">
        <v>3</v>
      </c>
      <c r="E22" s="41">
        <v>4</v>
      </c>
      <c r="F22" s="41">
        <v>5</v>
      </c>
      <c r="G22" s="41">
        <v>6</v>
      </c>
      <c r="H22" s="41">
        <v>7</v>
      </c>
      <c r="I22" s="41">
        <v>8</v>
      </c>
      <c r="J22" s="41">
        <v>9</v>
      </c>
      <c r="K22" s="41">
        <v>10</v>
      </c>
      <c r="L22" s="41">
        <v>11</v>
      </c>
      <c r="M22" s="41">
        <v>12</v>
      </c>
      <c r="N22" s="41">
        <v>13</v>
      </c>
      <c r="O22" s="41">
        <v>14</v>
      </c>
      <c r="P22" s="41">
        <v>15</v>
      </c>
      <c r="Q22" s="41">
        <v>16</v>
      </c>
      <c r="R22" s="41">
        <v>17</v>
      </c>
      <c r="S22" s="41">
        <v>18</v>
      </c>
      <c r="T22" s="41">
        <v>19</v>
      </c>
      <c r="U22" s="41">
        <v>20</v>
      </c>
      <c r="V22" s="41">
        <v>21</v>
      </c>
      <c r="W22" s="41">
        <v>22</v>
      </c>
      <c r="X22" s="41">
        <v>23</v>
      </c>
      <c r="Y22" s="41">
        <v>24</v>
      </c>
      <c r="Z22" s="41">
        <v>25</v>
      </c>
      <c r="AA22" s="41">
        <v>26</v>
      </c>
      <c r="AB22" s="41">
        <v>27</v>
      </c>
      <c r="AC22" s="41">
        <v>28</v>
      </c>
      <c r="AD22" s="41">
        <v>29</v>
      </c>
      <c r="AE22" s="41">
        <v>34</v>
      </c>
      <c r="AF22" s="41">
        <v>31</v>
      </c>
      <c r="AG22" s="41">
        <v>32</v>
      </c>
      <c r="AH22" s="41">
        <v>33</v>
      </c>
      <c r="AI22" s="41">
        <v>34</v>
      </c>
      <c r="AJ22" s="41">
        <v>35</v>
      </c>
      <c r="AK22" s="66">
        <v>36</v>
      </c>
      <c r="AL22" s="41">
        <v>36</v>
      </c>
      <c r="AM22" s="10"/>
    </row>
    <row r="23" spans="1:39" s="36" customFormat="1" ht="21" customHeight="1">
      <c r="A23" s="10"/>
      <c r="B23" s="40"/>
      <c r="C23" s="40"/>
      <c r="D23" s="39"/>
      <c r="E23" s="39"/>
      <c r="F23" s="39"/>
      <c r="G23" s="39"/>
      <c r="H23" s="39"/>
      <c r="I23" s="39"/>
      <c r="J23" s="39"/>
      <c r="K23" s="39"/>
      <c r="L23" s="39"/>
      <c r="M23" s="39"/>
      <c r="N23" s="39"/>
      <c r="O23" s="39"/>
      <c r="P23" s="37"/>
      <c r="Q23" s="37"/>
      <c r="R23" s="37"/>
      <c r="S23" s="37">
        <v>1</v>
      </c>
      <c r="T23" s="37">
        <v>2</v>
      </c>
      <c r="U23" s="37">
        <v>0</v>
      </c>
      <c r="V23" s="37">
        <v>0</v>
      </c>
      <c r="W23" s="37">
        <v>0</v>
      </c>
      <c r="X23" s="37">
        <v>0</v>
      </c>
      <c r="Y23" s="37">
        <v>0</v>
      </c>
      <c r="Z23" s="37">
        <v>0</v>
      </c>
      <c r="AA23" s="37">
        <v>0</v>
      </c>
      <c r="AB23" s="37">
        <v>0</v>
      </c>
      <c r="AC23" s="74" t="s">
        <v>53</v>
      </c>
      <c r="AD23" s="75" t="s">
        <v>113</v>
      </c>
      <c r="AE23" s="211">
        <f>AE32+AE182+AE247+AE277+AE332+AE343+AE348+AE354+AE356+AE363+AE365+AE371+AE373+AE375+AE381</f>
        <v>314381676.4</v>
      </c>
      <c r="AF23" s="211">
        <f>AF32+AF182+AF247+AF277+AF332+AF343</f>
        <v>320370690.85</v>
      </c>
      <c r="AG23" s="211">
        <f>AG32+AG182+AG277</f>
        <v>317804301.94</v>
      </c>
      <c r="AH23" s="211">
        <f>AH32+AH182+AH277</f>
        <v>322645967.6999999</v>
      </c>
      <c r="AI23" s="211">
        <f>AI32+AI182+AI277</f>
        <v>301039490.49</v>
      </c>
      <c r="AJ23" s="211">
        <f>AJ32+AJ182+AJ277</f>
        <v>293096268.03999996</v>
      </c>
      <c r="AK23" s="211">
        <f>SUM(AE23:AJ23)</f>
        <v>1869338395.4199998</v>
      </c>
      <c r="AL23" s="77">
        <v>2023</v>
      </c>
      <c r="AM23" s="10"/>
    </row>
    <row r="24" spans="1:39" s="36" customFormat="1" ht="19.5" customHeight="1">
      <c r="A24" s="10"/>
      <c r="B24" s="40"/>
      <c r="C24" s="40"/>
      <c r="D24" s="39"/>
      <c r="E24" s="39"/>
      <c r="F24" s="39"/>
      <c r="G24" s="39"/>
      <c r="H24" s="39"/>
      <c r="I24" s="39"/>
      <c r="J24" s="39"/>
      <c r="K24" s="39"/>
      <c r="L24" s="39"/>
      <c r="M24" s="39"/>
      <c r="N24" s="39"/>
      <c r="O24" s="39"/>
      <c r="P24" s="39"/>
      <c r="Q24" s="39"/>
      <c r="R24" s="39"/>
      <c r="S24" s="37">
        <v>1</v>
      </c>
      <c r="T24" s="37">
        <v>2</v>
      </c>
      <c r="U24" s="37">
        <v>0</v>
      </c>
      <c r="V24" s="37">
        <v>0</v>
      </c>
      <c r="W24" s="37">
        <v>0</v>
      </c>
      <c r="X24" s="37">
        <v>0</v>
      </c>
      <c r="Y24" s="37">
        <v>0</v>
      </c>
      <c r="Z24" s="37">
        <v>0</v>
      </c>
      <c r="AA24" s="37">
        <v>0</v>
      </c>
      <c r="AB24" s="37">
        <v>0</v>
      </c>
      <c r="AC24" s="44" t="s">
        <v>60</v>
      </c>
      <c r="AD24" s="38"/>
      <c r="AE24" s="133"/>
      <c r="AF24" s="54"/>
      <c r="AG24" s="133"/>
      <c r="AH24" s="133"/>
      <c r="AI24" s="133"/>
      <c r="AJ24" s="133"/>
      <c r="AK24" s="67"/>
      <c r="AL24" s="54"/>
      <c r="AM24" s="10"/>
    </row>
    <row r="25" spans="1:39" s="36" customFormat="1" ht="60" customHeight="1">
      <c r="A25" s="10"/>
      <c r="B25" s="37"/>
      <c r="C25" s="37"/>
      <c r="D25" s="37"/>
      <c r="E25" s="37"/>
      <c r="F25" s="37"/>
      <c r="G25" s="37"/>
      <c r="H25" s="37"/>
      <c r="I25" s="37"/>
      <c r="J25" s="37"/>
      <c r="K25" s="37"/>
      <c r="L25" s="37"/>
      <c r="M25" s="37"/>
      <c r="N25" s="37"/>
      <c r="O25" s="37"/>
      <c r="P25" s="37"/>
      <c r="Q25" s="37"/>
      <c r="R25" s="37"/>
      <c r="S25" s="37">
        <v>1</v>
      </c>
      <c r="T25" s="37">
        <v>2</v>
      </c>
      <c r="U25" s="37">
        <v>0</v>
      </c>
      <c r="V25" s="37">
        <v>1</v>
      </c>
      <c r="W25" s="37">
        <v>0</v>
      </c>
      <c r="X25" s="37">
        <v>0</v>
      </c>
      <c r="Y25" s="37">
        <v>0</v>
      </c>
      <c r="Z25" s="37">
        <v>0</v>
      </c>
      <c r="AA25" s="37">
        <v>0</v>
      </c>
      <c r="AB25" s="37">
        <v>0</v>
      </c>
      <c r="AC25" s="110" t="s">
        <v>84</v>
      </c>
      <c r="AD25" s="38"/>
      <c r="AE25" s="54"/>
      <c r="AF25" s="54"/>
      <c r="AG25" s="54"/>
      <c r="AH25" s="54"/>
      <c r="AI25" s="54"/>
      <c r="AJ25" s="54"/>
      <c r="AK25" s="67"/>
      <c r="AL25" s="54"/>
      <c r="AM25" s="10"/>
    </row>
    <row r="26" spans="1:39" s="36" customFormat="1" ht="61.5" customHeight="1">
      <c r="A26" s="10"/>
      <c r="B26" s="37"/>
      <c r="C26" s="37"/>
      <c r="D26" s="37"/>
      <c r="E26" s="37"/>
      <c r="F26" s="37"/>
      <c r="G26" s="37"/>
      <c r="H26" s="37"/>
      <c r="I26" s="37"/>
      <c r="J26" s="37"/>
      <c r="K26" s="37"/>
      <c r="L26" s="37"/>
      <c r="M26" s="37"/>
      <c r="N26" s="37"/>
      <c r="O26" s="37"/>
      <c r="P26" s="37"/>
      <c r="Q26" s="37"/>
      <c r="R26" s="37"/>
      <c r="S26" s="37">
        <v>1</v>
      </c>
      <c r="T26" s="37">
        <v>2</v>
      </c>
      <c r="U26" s="37">
        <v>0</v>
      </c>
      <c r="V26" s="37">
        <v>1</v>
      </c>
      <c r="W26" s="37">
        <v>0</v>
      </c>
      <c r="X26" s="37">
        <v>0</v>
      </c>
      <c r="Y26" s="37">
        <v>0</v>
      </c>
      <c r="Z26" s="37">
        <v>0</v>
      </c>
      <c r="AA26" s="37">
        <v>0</v>
      </c>
      <c r="AB26" s="37">
        <v>1</v>
      </c>
      <c r="AC26" s="110" t="s">
        <v>238</v>
      </c>
      <c r="AD26" s="55" t="s">
        <v>114</v>
      </c>
      <c r="AE26" s="54">
        <v>89.3</v>
      </c>
      <c r="AF26" s="54">
        <v>89.3</v>
      </c>
      <c r="AG26" s="54">
        <v>89.3</v>
      </c>
      <c r="AH26" s="54">
        <v>89.3</v>
      </c>
      <c r="AI26" s="54">
        <v>89.3</v>
      </c>
      <c r="AJ26" s="54">
        <v>89.3</v>
      </c>
      <c r="AK26" s="67">
        <v>89.3</v>
      </c>
      <c r="AL26" s="54">
        <v>2023</v>
      </c>
      <c r="AM26" s="10"/>
    </row>
    <row r="27" spans="1:39" s="36" customFormat="1" ht="48" customHeight="1">
      <c r="A27" s="10"/>
      <c r="B27" s="37"/>
      <c r="C27" s="37"/>
      <c r="D27" s="37"/>
      <c r="E27" s="37"/>
      <c r="F27" s="37"/>
      <c r="G27" s="37"/>
      <c r="H27" s="37"/>
      <c r="I27" s="37"/>
      <c r="J27" s="37"/>
      <c r="K27" s="37"/>
      <c r="L27" s="37"/>
      <c r="M27" s="37"/>
      <c r="N27" s="37"/>
      <c r="O27" s="37"/>
      <c r="P27" s="37"/>
      <c r="Q27" s="37"/>
      <c r="R27" s="37"/>
      <c r="S27" s="37">
        <v>1</v>
      </c>
      <c r="T27" s="37">
        <v>2</v>
      </c>
      <c r="U27" s="37">
        <v>0</v>
      </c>
      <c r="V27" s="37">
        <v>1</v>
      </c>
      <c r="W27" s="37">
        <v>0</v>
      </c>
      <c r="X27" s="37">
        <v>0</v>
      </c>
      <c r="Y27" s="37">
        <v>0</v>
      </c>
      <c r="Z27" s="37">
        <v>0</v>
      </c>
      <c r="AA27" s="37">
        <v>0</v>
      </c>
      <c r="AB27" s="37">
        <v>2</v>
      </c>
      <c r="AC27" s="110" t="s">
        <v>342</v>
      </c>
      <c r="AD27" s="55" t="s">
        <v>114</v>
      </c>
      <c r="AE27" s="54">
        <v>80</v>
      </c>
      <c r="AF27" s="54">
        <v>80</v>
      </c>
      <c r="AG27" s="54">
        <v>80</v>
      </c>
      <c r="AH27" s="54">
        <v>80</v>
      </c>
      <c r="AI27" s="54">
        <v>80</v>
      </c>
      <c r="AJ27" s="54">
        <v>80</v>
      </c>
      <c r="AK27" s="67">
        <v>80</v>
      </c>
      <c r="AL27" s="54">
        <v>2023</v>
      </c>
      <c r="AM27" s="10"/>
    </row>
    <row r="28" spans="1:39" s="36" customFormat="1" ht="81.75" customHeight="1">
      <c r="A28" s="10"/>
      <c r="B28" s="37"/>
      <c r="C28" s="37"/>
      <c r="D28" s="37"/>
      <c r="E28" s="37"/>
      <c r="F28" s="37"/>
      <c r="G28" s="37"/>
      <c r="H28" s="37"/>
      <c r="I28" s="37"/>
      <c r="J28" s="37"/>
      <c r="K28" s="37"/>
      <c r="L28" s="37"/>
      <c r="M28" s="37"/>
      <c r="N28" s="37"/>
      <c r="O28" s="37"/>
      <c r="P28" s="37"/>
      <c r="Q28" s="37"/>
      <c r="R28" s="37"/>
      <c r="S28" s="37">
        <v>1</v>
      </c>
      <c r="T28" s="37">
        <v>2</v>
      </c>
      <c r="U28" s="37">
        <v>0</v>
      </c>
      <c r="V28" s="37">
        <v>1</v>
      </c>
      <c r="W28" s="37">
        <v>0</v>
      </c>
      <c r="X28" s="37">
        <v>0</v>
      </c>
      <c r="Y28" s="37">
        <v>0</v>
      </c>
      <c r="Z28" s="37">
        <v>0</v>
      </c>
      <c r="AA28" s="37">
        <v>0</v>
      </c>
      <c r="AB28" s="37">
        <v>3</v>
      </c>
      <c r="AC28" s="110" t="s">
        <v>193</v>
      </c>
      <c r="AD28" s="55" t="s">
        <v>114</v>
      </c>
      <c r="AE28" s="54">
        <v>98.6</v>
      </c>
      <c r="AF28" s="57">
        <v>98.6</v>
      </c>
      <c r="AG28" s="54">
        <v>98.6</v>
      </c>
      <c r="AH28" s="54">
        <v>98.6</v>
      </c>
      <c r="AI28" s="54">
        <v>98.6</v>
      </c>
      <c r="AJ28" s="54">
        <v>98.6</v>
      </c>
      <c r="AK28" s="67">
        <v>98.6</v>
      </c>
      <c r="AL28" s="54">
        <v>2023</v>
      </c>
      <c r="AM28" s="10"/>
    </row>
    <row r="29" spans="1:39" s="36" customFormat="1" ht="126.75" customHeight="1">
      <c r="A29" s="10"/>
      <c r="B29" s="37"/>
      <c r="C29" s="37"/>
      <c r="D29" s="37"/>
      <c r="E29" s="37"/>
      <c r="F29" s="37"/>
      <c r="G29" s="37"/>
      <c r="H29" s="37"/>
      <c r="I29" s="37"/>
      <c r="J29" s="37"/>
      <c r="K29" s="37"/>
      <c r="L29" s="37"/>
      <c r="M29" s="37"/>
      <c r="N29" s="37"/>
      <c r="O29" s="37"/>
      <c r="P29" s="37"/>
      <c r="Q29" s="37"/>
      <c r="R29" s="37"/>
      <c r="S29" s="37">
        <v>1</v>
      </c>
      <c r="T29" s="37">
        <v>2</v>
      </c>
      <c r="U29" s="37">
        <v>0</v>
      </c>
      <c r="V29" s="37">
        <v>1</v>
      </c>
      <c r="W29" s="37">
        <v>0</v>
      </c>
      <c r="X29" s="37">
        <v>0</v>
      </c>
      <c r="Y29" s="37">
        <v>0</v>
      </c>
      <c r="Z29" s="37">
        <v>0</v>
      </c>
      <c r="AA29" s="37">
        <v>0</v>
      </c>
      <c r="AB29" s="37">
        <v>4</v>
      </c>
      <c r="AC29" s="110" t="s">
        <v>6</v>
      </c>
      <c r="AD29" s="55" t="s">
        <v>114</v>
      </c>
      <c r="AE29" s="54">
        <v>100</v>
      </c>
      <c r="AF29" s="54">
        <v>100</v>
      </c>
      <c r="AG29" s="54">
        <v>100</v>
      </c>
      <c r="AH29" s="54">
        <v>100</v>
      </c>
      <c r="AI29" s="54">
        <v>100</v>
      </c>
      <c r="AJ29" s="54">
        <v>100</v>
      </c>
      <c r="AK29" s="67">
        <v>100</v>
      </c>
      <c r="AL29" s="54">
        <v>2023</v>
      </c>
      <c r="AM29" s="10"/>
    </row>
    <row r="30" spans="1:39" s="36" customFormat="1" ht="48" customHeight="1">
      <c r="A30" s="10"/>
      <c r="B30" s="37"/>
      <c r="C30" s="37"/>
      <c r="D30" s="37"/>
      <c r="E30" s="37"/>
      <c r="F30" s="37"/>
      <c r="G30" s="37"/>
      <c r="H30" s="37"/>
      <c r="I30" s="37"/>
      <c r="J30" s="37"/>
      <c r="K30" s="37"/>
      <c r="L30" s="37"/>
      <c r="M30" s="37"/>
      <c r="N30" s="37"/>
      <c r="O30" s="37"/>
      <c r="P30" s="37"/>
      <c r="Q30" s="37"/>
      <c r="R30" s="37"/>
      <c r="S30" s="37">
        <v>1</v>
      </c>
      <c r="T30" s="37">
        <v>2</v>
      </c>
      <c r="U30" s="37">
        <v>0</v>
      </c>
      <c r="V30" s="37">
        <v>1</v>
      </c>
      <c r="W30" s="37">
        <v>0</v>
      </c>
      <c r="X30" s="37">
        <v>0</v>
      </c>
      <c r="Y30" s="37">
        <v>0</v>
      </c>
      <c r="Z30" s="37">
        <v>0</v>
      </c>
      <c r="AA30" s="37">
        <v>0</v>
      </c>
      <c r="AB30" s="37">
        <v>5</v>
      </c>
      <c r="AC30" s="110" t="s">
        <v>239</v>
      </c>
      <c r="AD30" s="55" t="s">
        <v>114</v>
      </c>
      <c r="AE30" s="54"/>
      <c r="AF30" s="54"/>
      <c r="AG30" s="54"/>
      <c r="AH30" s="54"/>
      <c r="AI30" s="54"/>
      <c r="AJ30" s="54"/>
      <c r="AK30" s="67"/>
      <c r="AL30" s="54"/>
      <c r="AM30" s="10"/>
    </row>
    <row r="31" spans="1:39" s="8" customFormat="1" ht="60" customHeight="1">
      <c r="A31" s="10"/>
      <c r="B31" s="45"/>
      <c r="C31" s="45"/>
      <c r="D31" s="45"/>
      <c r="E31" s="45"/>
      <c r="F31" s="45"/>
      <c r="G31" s="45"/>
      <c r="H31" s="45"/>
      <c r="I31" s="45"/>
      <c r="J31" s="45"/>
      <c r="K31" s="45"/>
      <c r="L31" s="45"/>
      <c r="M31" s="45"/>
      <c r="N31" s="45"/>
      <c r="O31" s="45"/>
      <c r="P31" s="37"/>
      <c r="Q31" s="37"/>
      <c r="R31" s="37"/>
      <c r="S31" s="37">
        <v>1</v>
      </c>
      <c r="T31" s="37">
        <v>2</v>
      </c>
      <c r="U31" s="37">
        <v>0</v>
      </c>
      <c r="V31" s="37">
        <v>1</v>
      </c>
      <c r="W31" s="37">
        <v>0</v>
      </c>
      <c r="X31" s="37">
        <v>0</v>
      </c>
      <c r="Y31" s="37">
        <v>0</v>
      </c>
      <c r="Z31" s="37">
        <v>0</v>
      </c>
      <c r="AA31" s="37">
        <v>0</v>
      </c>
      <c r="AB31" s="37">
        <v>6</v>
      </c>
      <c r="AC31" s="110" t="s">
        <v>21</v>
      </c>
      <c r="AD31" s="55" t="s">
        <v>114</v>
      </c>
      <c r="AE31" s="54">
        <v>32.5</v>
      </c>
      <c r="AF31" s="54">
        <v>32.5</v>
      </c>
      <c r="AG31" s="54">
        <v>32.5</v>
      </c>
      <c r="AH31" s="54">
        <v>32.5</v>
      </c>
      <c r="AI31" s="54">
        <v>32.5</v>
      </c>
      <c r="AJ31" s="54">
        <v>32.5</v>
      </c>
      <c r="AK31" s="67">
        <v>32.5</v>
      </c>
      <c r="AL31" s="54">
        <v>2023</v>
      </c>
      <c r="AM31" s="10"/>
    </row>
    <row r="32" spans="1:39" s="8" customFormat="1" ht="51.75" customHeight="1">
      <c r="A32" s="10"/>
      <c r="B32" s="37"/>
      <c r="C32" s="37"/>
      <c r="D32" s="37"/>
      <c r="E32" s="37"/>
      <c r="F32" s="37"/>
      <c r="G32" s="37"/>
      <c r="H32" s="37"/>
      <c r="I32" s="37"/>
      <c r="J32" s="37"/>
      <c r="K32" s="37"/>
      <c r="L32" s="37"/>
      <c r="M32" s="37"/>
      <c r="N32" s="37"/>
      <c r="O32" s="37"/>
      <c r="P32" s="37"/>
      <c r="Q32" s="37"/>
      <c r="R32" s="37"/>
      <c r="S32" s="37">
        <v>1</v>
      </c>
      <c r="T32" s="37">
        <v>2</v>
      </c>
      <c r="U32" s="37">
        <v>1</v>
      </c>
      <c r="V32" s="37">
        <v>0</v>
      </c>
      <c r="W32" s="37">
        <v>0</v>
      </c>
      <c r="X32" s="37">
        <v>0</v>
      </c>
      <c r="Y32" s="37">
        <v>0</v>
      </c>
      <c r="Z32" s="37">
        <v>0</v>
      </c>
      <c r="AA32" s="37">
        <v>0</v>
      </c>
      <c r="AB32" s="37">
        <v>0</v>
      </c>
      <c r="AC32" s="111" t="s">
        <v>313</v>
      </c>
      <c r="AD32" s="94" t="s">
        <v>116</v>
      </c>
      <c r="AE32" s="134">
        <f>SUM(AE33)</f>
        <v>197672739.92999998</v>
      </c>
      <c r="AF32" s="134">
        <f>AF33</f>
        <v>203587950.77</v>
      </c>
      <c r="AG32" s="134">
        <f>AG33</f>
        <v>201588436.92</v>
      </c>
      <c r="AH32" s="134">
        <f>AH33</f>
        <v>206296087.17</v>
      </c>
      <c r="AI32" s="134">
        <f>AI33</f>
        <v>194154257.88</v>
      </c>
      <c r="AJ32" s="134">
        <f>AJ33</f>
        <v>189559952.43</v>
      </c>
      <c r="AK32" s="134">
        <f>SUM(AE32:AJ32)</f>
        <v>1192859425.1</v>
      </c>
      <c r="AL32" s="217">
        <v>2023</v>
      </c>
      <c r="AM32" s="10"/>
    </row>
    <row r="33" spans="1:39" s="8" customFormat="1" ht="30">
      <c r="A33" s="10"/>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111" t="s">
        <v>235</v>
      </c>
      <c r="AD33" s="94"/>
      <c r="AE33" s="134">
        <f>AE45+AE47+AE50+AE51+AE56+AE57+AE58+AE60+AE61+AE71+AE73+AE84+AE86+AE89+AE97+AE99+AE100+AE115+AE120+AE128+AE131+AE134+AE137+AE154+AE162+AE163</f>
        <v>197672739.92999998</v>
      </c>
      <c r="AF33" s="134">
        <f>AF45+AF48+AF50+AF52+AF56+AF57+AF59+AF60+AF62+AF84+AF86+AF89+AF102+AF104+AF105+AF115+AF120+AF128+AF131+AF134+AF137+AF154+AF165+AF166+AF168</f>
        <v>203587950.77</v>
      </c>
      <c r="AG33" s="134">
        <f>AG45+AG47+AG48+AG50+AG51+AG52+AG56+AG57+AG58+AG59+AG60+AG61+AG62+AG71+AG73+AG75+AG77+AG84+AG86+AG89+AG97+AG99+AG100+AG102+AG104+AG105+AG107+AG108+AG115+AG120+AG128+AG131+AG134+AG137+AG141+AG154+AG165+AG166+AG168</f>
        <v>201588436.92</v>
      </c>
      <c r="AH33" s="134">
        <f>AH45+AH47+AH48+AH50+AH51+AH52+AH56+AH57+AH58+AH59+AH60+AH61+AH62+AH71+AH73+AH75+AH77+AH84+AH86+AH89+AH97+AH99+AH100+AH102+AH104+AH105+AH107+AH108+AH115+AH120+AH128+AH131+AH134+AH137+AH141+AH154+AH160+AH162+AH163+AH165+AH166+AH168</f>
        <v>206296087.17</v>
      </c>
      <c r="AI33" s="134">
        <f>AI45+AI47+AI48+AI50+AI51+AI52+AI56+AI57+AI58+AI59+AI60+AI61+AI62+AI71+AI73+AI75+AI77+AI84+AI86+AI89+AI97+AI99+AI100+AI102+AI104+AI105+AI107+AI108+AI115+AI120+AI128+AI131+AI134+AI137+AI141+AI154+AI160+AI162+AI163+AI165+AI166+AI168</f>
        <v>194154257.88</v>
      </c>
      <c r="AJ33" s="134">
        <f>AJ45+AJ47+AJ48+AJ50+AJ51+AJ52+AJ56+AJ57+AJ58+AJ59+AJ60+AJ61+AJ62+AJ71+AJ73+AJ75+AJ77+AJ84+AJ86+AJ89+AJ97+AJ99+AJ100+AJ102+AJ104+AJ105+AJ107+AJ108+AJ115+AJ120+AJ128+AJ131+AJ134+AJ137+AJ141+AJ154+AJ160+AJ162+AJ163+AJ165+AJ166+AJ168</f>
        <v>189559952.43</v>
      </c>
      <c r="AK33" s="134">
        <f>SUM(AE33:AJ33)</f>
        <v>1192859425.1</v>
      </c>
      <c r="AL33" s="217">
        <v>2023</v>
      </c>
      <c r="AM33" s="10"/>
    </row>
    <row r="34" spans="1:39" s="8" customFormat="1" ht="54" customHeight="1">
      <c r="A34" s="10"/>
      <c r="B34" s="37"/>
      <c r="C34" s="37"/>
      <c r="D34" s="37"/>
      <c r="E34" s="37"/>
      <c r="F34" s="37"/>
      <c r="G34" s="37"/>
      <c r="H34" s="37"/>
      <c r="I34" s="37"/>
      <c r="J34" s="37"/>
      <c r="K34" s="37"/>
      <c r="L34" s="37"/>
      <c r="M34" s="37"/>
      <c r="N34" s="37"/>
      <c r="O34" s="37"/>
      <c r="P34" s="37"/>
      <c r="Q34" s="37"/>
      <c r="R34" s="37"/>
      <c r="S34" s="37">
        <v>1</v>
      </c>
      <c r="T34" s="37">
        <v>2</v>
      </c>
      <c r="U34" s="37">
        <v>1</v>
      </c>
      <c r="V34" s="37">
        <v>0</v>
      </c>
      <c r="W34" s="37">
        <v>1</v>
      </c>
      <c r="X34" s="37">
        <v>0</v>
      </c>
      <c r="Y34" s="37">
        <v>0</v>
      </c>
      <c r="Z34" s="37">
        <v>0</v>
      </c>
      <c r="AA34" s="37">
        <v>0</v>
      </c>
      <c r="AB34" s="37">
        <v>0</v>
      </c>
      <c r="AC34" s="112" t="s">
        <v>100</v>
      </c>
      <c r="AD34" s="93"/>
      <c r="AE34" s="135"/>
      <c r="AF34" s="135"/>
      <c r="AG34" s="135"/>
      <c r="AH34" s="135"/>
      <c r="AI34" s="135"/>
      <c r="AJ34" s="135"/>
      <c r="AK34" s="104"/>
      <c r="AL34" s="135"/>
      <c r="AM34" s="10"/>
    </row>
    <row r="35" spans="1:39" s="8" customFormat="1" ht="50.25" customHeight="1">
      <c r="A35" s="10"/>
      <c r="B35" s="37"/>
      <c r="C35" s="37"/>
      <c r="D35" s="37"/>
      <c r="E35" s="37"/>
      <c r="F35" s="37"/>
      <c r="G35" s="37"/>
      <c r="H35" s="37"/>
      <c r="I35" s="37"/>
      <c r="J35" s="37"/>
      <c r="K35" s="37"/>
      <c r="L35" s="37"/>
      <c r="M35" s="37"/>
      <c r="N35" s="37"/>
      <c r="O35" s="37"/>
      <c r="P35" s="37"/>
      <c r="Q35" s="37"/>
      <c r="R35" s="37"/>
      <c r="S35" s="37">
        <v>1</v>
      </c>
      <c r="T35" s="37">
        <v>2</v>
      </c>
      <c r="U35" s="37">
        <v>1</v>
      </c>
      <c r="V35" s="37">
        <v>0</v>
      </c>
      <c r="W35" s="37">
        <v>1</v>
      </c>
      <c r="X35" s="37">
        <v>0</v>
      </c>
      <c r="Y35" s="37">
        <v>0</v>
      </c>
      <c r="Z35" s="37">
        <v>0</v>
      </c>
      <c r="AA35" s="37">
        <v>0</v>
      </c>
      <c r="AB35" s="37">
        <v>1</v>
      </c>
      <c r="AC35" s="110" t="s">
        <v>92</v>
      </c>
      <c r="AD35" s="55" t="s">
        <v>114</v>
      </c>
      <c r="AE35" s="54">
        <v>100</v>
      </c>
      <c r="AF35" s="54">
        <v>100</v>
      </c>
      <c r="AG35" s="54">
        <v>100</v>
      </c>
      <c r="AH35" s="54">
        <v>100</v>
      </c>
      <c r="AI35" s="54">
        <v>100</v>
      </c>
      <c r="AJ35" s="54">
        <v>100</v>
      </c>
      <c r="AK35" s="67">
        <v>100</v>
      </c>
      <c r="AL35" s="54">
        <v>2023</v>
      </c>
      <c r="AM35" s="10"/>
    </row>
    <row r="36" spans="1:39" s="8" customFormat="1" ht="78.75" customHeight="1">
      <c r="A36" s="10"/>
      <c r="B36" s="45"/>
      <c r="C36" s="45"/>
      <c r="D36" s="45"/>
      <c r="E36" s="45"/>
      <c r="F36" s="45"/>
      <c r="G36" s="45"/>
      <c r="H36" s="45"/>
      <c r="I36" s="45"/>
      <c r="J36" s="45"/>
      <c r="K36" s="45"/>
      <c r="L36" s="45"/>
      <c r="M36" s="45"/>
      <c r="N36" s="45"/>
      <c r="O36" s="45"/>
      <c r="P36" s="37"/>
      <c r="Q36" s="37"/>
      <c r="R36" s="37"/>
      <c r="S36" s="37">
        <v>1</v>
      </c>
      <c r="T36" s="37">
        <v>2</v>
      </c>
      <c r="U36" s="37">
        <v>1</v>
      </c>
      <c r="V36" s="37">
        <v>0</v>
      </c>
      <c r="W36" s="37">
        <v>1</v>
      </c>
      <c r="X36" s="37">
        <v>0</v>
      </c>
      <c r="Y36" s="37">
        <v>0</v>
      </c>
      <c r="Z36" s="37">
        <v>0</v>
      </c>
      <c r="AA36" s="37">
        <v>0</v>
      </c>
      <c r="AB36" s="37">
        <v>2</v>
      </c>
      <c r="AC36" s="110" t="s">
        <v>174</v>
      </c>
      <c r="AD36" s="55" t="s">
        <v>114</v>
      </c>
      <c r="AE36" s="54">
        <v>35</v>
      </c>
      <c r="AF36" s="54">
        <v>35</v>
      </c>
      <c r="AG36" s="54">
        <v>35</v>
      </c>
      <c r="AH36" s="54">
        <v>35</v>
      </c>
      <c r="AI36" s="54">
        <v>35</v>
      </c>
      <c r="AJ36" s="54">
        <v>35</v>
      </c>
      <c r="AK36" s="67">
        <v>35</v>
      </c>
      <c r="AL36" s="54">
        <v>2023</v>
      </c>
      <c r="AM36" s="10"/>
    </row>
    <row r="37" spans="1:39" s="8" customFormat="1" ht="78" customHeight="1">
      <c r="A37" s="10"/>
      <c r="B37" s="45"/>
      <c r="C37" s="45"/>
      <c r="D37" s="45"/>
      <c r="E37" s="45"/>
      <c r="F37" s="45"/>
      <c r="G37" s="45"/>
      <c r="H37" s="45"/>
      <c r="I37" s="45"/>
      <c r="J37" s="45"/>
      <c r="K37" s="45"/>
      <c r="L37" s="45"/>
      <c r="M37" s="45"/>
      <c r="N37" s="45"/>
      <c r="O37" s="45"/>
      <c r="P37" s="37"/>
      <c r="Q37" s="37"/>
      <c r="R37" s="37"/>
      <c r="S37" s="37">
        <v>1</v>
      </c>
      <c r="T37" s="37">
        <v>2</v>
      </c>
      <c r="U37" s="37">
        <v>1</v>
      </c>
      <c r="V37" s="37">
        <v>0</v>
      </c>
      <c r="W37" s="37">
        <v>1</v>
      </c>
      <c r="X37" s="37">
        <v>0</v>
      </c>
      <c r="Y37" s="37">
        <v>0</v>
      </c>
      <c r="Z37" s="37">
        <v>0</v>
      </c>
      <c r="AA37" s="37">
        <v>0</v>
      </c>
      <c r="AB37" s="37">
        <v>3</v>
      </c>
      <c r="AC37" s="110" t="s">
        <v>315</v>
      </c>
      <c r="AD37" s="55" t="s">
        <v>114</v>
      </c>
      <c r="AE37" s="54">
        <v>61.1</v>
      </c>
      <c r="AF37" s="54">
        <v>63.7</v>
      </c>
      <c r="AG37" s="54">
        <v>66.2</v>
      </c>
      <c r="AH37" s="54">
        <v>64.5</v>
      </c>
      <c r="AI37" s="54">
        <v>64.5</v>
      </c>
      <c r="AJ37" s="54">
        <v>64.5</v>
      </c>
      <c r="AK37" s="67">
        <v>64.5</v>
      </c>
      <c r="AL37" s="54">
        <v>2023</v>
      </c>
      <c r="AM37" s="10"/>
    </row>
    <row r="38" spans="1:39" s="8" customFormat="1" ht="43.5" customHeight="1">
      <c r="A38" s="10"/>
      <c r="B38" s="45"/>
      <c r="C38" s="45"/>
      <c r="D38" s="45"/>
      <c r="E38" s="45"/>
      <c r="F38" s="45"/>
      <c r="G38" s="45"/>
      <c r="H38" s="45"/>
      <c r="I38" s="45"/>
      <c r="J38" s="45"/>
      <c r="K38" s="45"/>
      <c r="L38" s="45"/>
      <c r="M38" s="45"/>
      <c r="N38" s="45"/>
      <c r="O38" s="45"/>
      <c r="P38" s="37"/>
      <c r="Q38" s="37"/>
      <c r="R38" s="37"/>
      <c r="S38" s="37">
        <v>1</v>
      </c>
      <c r="T38" s="37">
        <v>2</v>
      </c>
      <c r="U38" s="37">
        <v>1</v>
      </c>
      <c r="V38" s="37">
        <v>0</v>
      </c>
      <c r="W38" s="37">
        <v>1</v>
      </c>
      <c r="X38" s="37">
        <v>0</v>
      </c>
      <c r="Y38" s="37">
        <v>0</v>
      </c>
      <c r="Z38" s="37">
        <v>0</v>
      </c>
      <c r="AA38" s="37">
        <v>0</v>
      </c>
      <c r="AB38" s="37">
        <v>4</v>
      </c>
      <c r="AC38" s="110" t="s">
        <v>175</v>
      </c>
      <c r="AD38" s="55" t="s">
        <v>114</v>
      </c>
      <c r="AE38" s="40">
        <v>98.6</v>
      </c>
      <c r="AF38" s="40">
        <v>98.6</v>
      </c>
      <c r="AG38" s="40">
        <v>98.6</v>
      </c>
      <c r="AH38" s="40">
        <v>98.6</v>
      </c>
      <c r="AI38" s="40">
        <v>98.6</v>
      </c>
      <c r="AJ38" s="40">
        <v>98.6</v>
      </c>
      <c r="AK38" s="67">
        <v>98.6</v>
      </c>
      <c r="AL38" s="54">
        <v>2023</v>
      </c>
      <c r="AM38" s="10"/>
    </row>
    <row r="39" spans="1:39" s="8" customFormat="1" ht="45.75" customHeight="1">
      <c r="A39" s="10"/>
      <c r="B39" s="45"/>
      <c r="C39" s="45"/>
      <c r="D39" s="45"/>
      <c r="E39" s="45"/>
      <c r="F39" s="45"/>
      <c r="G39" s="45"/>
      <c r="H39" s="45"/>
      <c r="I39" s="45"/>
      <c r="J39" s="45"/>
      <c r="K39" s="45"/>
      <c r="L39" s="45"/>
      <c r="M39" s="45"/>
      <c r="N39" s="45"/>
      <c r="O39" s="45"/>
      <c r="P39" s="37"/>
      <c r="Q39" s="37"/>
      <c r="R39" s="37"/>
      <c r="S39" s="37">
        <v>1</v>
      </c>
      <c r="T39" s="37">
        <v>2</v>
      </c>
      <c r="U39" s="37">
        <v>1</v>
      </c>
      <c r="V39" s="37">
        <v>0</v>
      </c>
      <c r="W39" s="37">
        <v>1</v>
      </c>
      <c r="X39" s="37">
        <v>0</v>
      </c>
      <c r="Y39" s="37">
        <v>0</v>
      </c>
      <c r="Z39" s="37">
        <v>0</v>
      </c>
      <c r="AA39" s="37">
        <v>0</v>
      </c>
      <c r="AB39" s="37">
        <v>5</v>
      </c>
      <c r="AC39" s="110" t="s">
        <v>176</v>
      </c>
      <c r="AD39" s="55" t="s">
        <v>114</v>
      </c>
      <c r="AE39" s="40">
        <v>99.6</v>
      </c>
      <c r="AF39" s="40">
        <v>99.6</v>
      </c>
      <c r="AG39" s="40">
        <v>99.6</v>
      </c>
      <c r="AH39" s="40">
        <v>99.6</v>
      </c>
      <c r="AI39" s="40">
        <v>99.6</v>
      </c>
      <c r="AJ39" s="40">
        <v>99.6</v>
      </c>
      <c r="AK39" s="67">
        <v>99.6</v>
      </c>
      <c r="AL39" s="54">
        <v>2023</v>
      </c>
      <c r="AM39" s="10"/>
    </row>
    <row r="40" spans="1:39" s="8" customFormat="1" ht="75" customHeight="1">
      <c r="A40" s="10"/>
      <c r="B40" s="45"/>
      <c r="C40" s="45"/>
      <c r="D40" s="45"/>
      <c r="E40" s="45"/>
      <c r="F40" s="45"/>
      <c r="G40" s="45"/>
      <c r="H40" s="45"/>
      <c r="I40" s="45"/>
      <c r="J40" s="45"/>
      <c r="K40" s="45"/>
      <c r="L40" s="45"/>
      <c r="M40" s="45"/>
      <c r="N40" s="45"/>
      <c r="O40" s="45"/>
      <c r="P40" s="37"/>
      <c r="Q40" s="37"/>
      <c r="R40" s="37"/>
      <c r="S40" s="37">
        <v>1</v>
      </c>
      <c r="T40" s="37">
        <v>2</v>
      </c>
      <c r="U40" s="37">
        <v>1</v>
      </c>
      <c r="V40" s="37">
        <v>0</v>
      </c>
      <c r="W40" s="37">
        <v>1</v>
      </c>
      <c r="X40" s="37">
        <v>0</v>
      </c>
      <c r="Y40" s="37">
        <v>0</v>
      </c>
      <c r="Z40" s="37">
        <v>0</v>
      </c>
      <c r="AA40" s="37">
        <v>0</v>
      </c>
      <c r="AB40" s="37">
        <v>6</v>
      </c>
      <c r="AC40" s="117" t="s">
        <v>345</v>
      </c>
      <c r="AD40" s="55" t="s">
        <v>114</v>
      </c>
      <c r="AE40" s="40">
        <v>72</v>
      </c>
      <c r="AF40" s="40">
        <v>78</v>
      </c>
      <c r="AG40" s="149">
        <v>63.08</v>
      </c>
      <c r="AH40" s="149">
        <v>66.29</v>
      </c>
      <c r="AI40" s="149">
        <v>65.18</v>
      </c>
      <c r="AJ40" s="149">
        <v>65.18</v>
      </c>
      <c r="AK40" s="218">
        <v>68.29</v>
      </c>
      <c r="AL40" s="54">
        <v>2023</v>
      </c>
      <c r="AM40" s="10"/>
    </row>
    <row r="41" spans="1:39" s="8" customFormat="1" ht="78" customHeight="1">
      <c r="A41" s="10"/>
      <c r="B41" s="45"/>
      <c r="C41" s="45"/>
      <c r="D41" s="45"/>
      <c r="E41" s="45"/>
      <c r="F41" s="45"/>
      <c r="G41" s="45"/>
      <c r="H41" s="45"/>
      <c r="I41" s="45"/>
      <c r="J41" s="45"/>
      <c r="K41" s="45"/>
      <c r="L41" s="45"/>
      <c r="M41" s="45"/>
      <c r="N41" s="45"/>
      <c r="O41" s="45"/>
      <c r="P41" s="37"/>
      <c r="Q41" s="37"/>
      <c r="R41" s="37"/>
      <c r="S41" s="37">
        <v>1</v>
      </c>
      <c r="T41" s="37">
        <v>2</v>
      </c>
      <c r="U41" s="37">
        <v>1</v>
      </c>
      <c r="V41" s="37">
        <v>0</v>
      </c>
      <c r="W41" s="37">
        <v>1</v>
      </c>
      <c r="X41" s="37">
        <v>0</v>
      </c>
      <c r="Y41" s="37">
        <v>0</v>
      </c>
      <c r="Z41" s="37">
        <v>0</v>
      </c>
      <c r="AA41" s="37">
        <v>0</v>
      </c>
      <c r="AB41" s="37">
        <v>7</v>
      </c>
      <c r="AC41" s="110" t="s">
        <v>177</v>
      </c>
      <c r="AD41" s="55" t="s">
        <v>114</v>
      </c>
      <c r="AE41" s="40">
        <v>88.3</v>
      </c>
      <c r="AF41" s="40" t="s">
        <v>236</v>
      </c>
      <c r="AG41" s="40">
        <v>88.3</v>
      </c>
      <c r="AH41" s="40">
        <v>88.3</v>
      </c>
      <c r="AI41" s="40">
        <v>88.3</v>
      </c>
      <c r="AJ41" s="40">
        <v>88.3</v>
      </c>
      <c r="AK41" s="67">
        <v>88.3</v>
      </c>
      <c r="AL41" s="54">
        <v>2023</v>
      </c>
      <c r="AM41" s="10"/>
    </row>
    <row r="42" spans="1:39" s="8" customFormat="1" ht="78" customHeight="1">
      <c r="A42" s="10"/>
      <c r="B42" s="45"/>
      <c r="C42" s="45"/>
      <c r="D42" s="45"/>
      <c r="E42" s="45"/>
      <c r="F42" s="45"/>
      <c r="G42" s="45"/>
      <c r="H42" s="45"/>
      <c r="I42" s="45"/>
      <c r="J42" s="45"/>
      <c r="K42" s="45"/>
      <c r="L42" s="45"/>
      <c r="M42" s="45"/>
      <c r="N42" s="45"/>
      <c r="O42" s="45"/>
      <c r="P42" s="37"/>
      <c r="Q42" s="37"/>
      <c r="R42" s="37"/>
      <c r="S42" s="37">
        <v>1</v>
      </c>
      <c r="T42" s="37">
        <v>2</v>
      </c>
      <c r="U42" s="37">
        <v>1</v>
      </c>
      <c r="V42" s="37">
        <v>0</v>
      </c>
      <c r="W42" s="37">
        <v>1</v>
      </c>
      <c r="X42" s="37">
        <v>0</v>
      </c>
      <c r="Y42" s="37">
        <v>0</v>
      </c>
      <c r="Z42" s="37">
        <v>0</v>
      </c>
      <c r="AA42" s="37">
        <v>0</v>
      </c>
      <c r="AB42" s="37">
        <v>8</v>
      </c>
      <c r="AC42" s="110" t="s">
        <v>363</v>
      </c>
      <c r="AD42" s="55" t="s">
        <v>114</v>
      </c>
      <c r="AE42" s="40">
        <v>100</v>
      </c>
      <c r="AF42" s="40">
        <v>100</v>
      </c>
      <c r="AG42" s="40"/>
      <c r="AH42" s="40"/>
      <c r="AI42" s="40"/>
      <c r="AJ42" s="40"/>
      <c r="AK42" s="67">
        <v>100</v>
      </c>
      <c r="AL42" s="54">
        <v>2019</v>
      </c>
      <c r="AM42" s="10"/>
    </row>
    <row r="43" spans="1:39" s="8" customFormat="1" ht="94.5" customHeight="1">
      <c r="A43" s="10"/>
      <c r="B43" s="45"/>
      <c r="C43" s="45"/>
      <c r="D43" s="45"/>
      <c r="E43" s="45"/>
      <c r="F43" s="45"/>
      <c r="G43" s="45"/>
      <c r="H43" s="45"/>
      <c r="I43" s="45"/>
      <c r="J43" s="45"/>
      <c r="K43" s="45"/>
      <c r="L43" s="45"/>
      <c r="M43" s="45"/>
      <c r="N43" s="45"/>
      <c r="O43" s="45"/>
      <c r="P43" s="45"/>
      <c r="Q43" s="45"/>
      <c r="R43" s="45"/>
      <c r="S43" s="45">
        <v>1</v>
      </c>
      <c r="T43" s="45">
        <v>2</v>
      </c>
      <c r="U43" s="45">
        <v>1</v>
      </c>
      <c r="V43" s="45">
        <v>0</v>
      </c>
      <c r="W43" s="45">
        <v>1</v>
      </c>
      <c r="X43" s="45">
        <v>0</v>
      </c>
      <c r="Y43" s="45">
        <v>0</v>
      </c>
      <c r="Z43" s="45">
        <v>1</v>
      </c>
      <c r="AA43" s="45">
        <v>0</v>
      </c>
      <c r="AB43" s="45">
        <v>0</v>
      </c>
      <c r="AC43" s="113" t="s">
        <v>318</v>
      </c>
      <c r="AD43" s="95"/>
      <c r="AE43" s="136"/>
      <c r="AF43" s="136"/>
      <c r="AG43" s="136"/>
      <c r="AH43" s="136"/>
      <c r="AI43" s="136"/>
      <c r="AJ43" s="136"/>
      <c r="AK43" s="103"/>
      <c r="AL43" s="136"/>
      <c r="AM43" s="10"/>
    </row>
    <row r="44" spans="1:39" s="8" customFormat="1" ht="46.5" customHeight="1">
      <c r="A44" s="10"/>
      <c r="B44" s="45"/>
      <c r="C44" s="45"/>
      <c r="D44" s="45"/>
      <c r="E44" s="45"/>
      <c r="F44" s="45"/>
      <c r="G44" s="45"/>
      <c r="H44" s="45"/>
      <c r="I44" s="45"/>
      <c r="J44" s="45"/>
      <c r="K44" s="45"/>
      <c r="L44" s="45"/>
      <c r="M44" s="45"/>
      <c r="N44" s="45"/>
      <c r="O44" s="45"/>
      <c r="P44" s="45"/>
      <c r="Q44" s="45"/>
      <c r="R44" s="45"/>
      <c r="S44" s="45">
        <v>1</v>
      </c>
      <c r="T44" s="45">
        <v>2</v>
      </c>
      <c r="U44" s="45">
        <v>1</v>
      </c>
      <c r="V44" s="45">
        <v>0</v>
      </c>
      <c r="W44" s="45">
        <v>1</v>
      </c>
      <c r="X44" s="45">
        <v>0</v>
      </c>
      <c r="Y44" s="45">
        <v>0</v>
      </c>
      <c r="Z44" s="45">
        <v>1</v>
      </c>
      <c r="AA44" s="45">
        <v>0</v>
      </c>
      <c r="AB44" s="45">
        <v>1</v>
      </c>
      <c r="AC44" s="110" t="s">
        <v>178</v>
      </c>
      <c r="AD44" s="55" t="s">
        <v>115</v>
      </c>
      <c r="AE44" s="137">
        <v>1</v>
      </c>
      <c r="AF44" s="137">
        <v>1</v>
      </c>
      <c r="AG44" s="137">
        <v>1</v>
      </c>
      <c r="AH44" s="137">
        <v>1</v>
      </c>
      <c r="AI44" s="137">
        <v>1</v>
      </c>
      <c r="AJ44" s="137">
        <v>1</v>
      </c>
      <c r="AK44" s="67">
        <f>SUM(AE44:AJ44)</f>
        <v>6</v>
      </c>
      <c r="AL44" s="40">
        <v>2023</v>
      </c>
      <c r="AM44" s="10"/>
    </row>
    <row r="45" spans="1:39" s="8" customFormat="1" ht="126" customHeight="1">
      <c r="A45" s="10"/>
      <c r="B45" s="45">
        <v>0</v>
      </c>
      <c r="C45" s="45">
        <v>2</v>
      </c>
      <c r="D45" s="45">
        <v>9</v>
      </c>
      <c r="E45" s="45">
        <v>0</v>
      </c>
      <c r="F45" s="45">
        <v>7</v>
      </c>
      <c r="G45" s="45">
        <v>0</v>
      </c>
      <c r="H45" s="45">
        <v>2</v>
      </c>
      <c r="I45" s="45">
        <v>1</v>
      </c>
      <c r="J45" s="45">
        <v>2</v>
      </c>
      <c r="K45" s="45">
        <v>1</v>
      </c>
      <c r="L45" s="45">
        <v>0</v>
      </c>
      <c r="M45" s="45">
        <v>1</v>
      </c>
      <c r="N45" s="45">
        <v>1</v>
      </c>
      <c r="O45" s="45">
        <v>0</v>
      </c>
      <c r="P45" s="45">
        <v>7</v>
      </c>
      <c r="Q45" s="45">
        <v>5</v>
      </c>
      <c r="R45" s="45" t="s">
        <v>88</v>
      </c>
      <c r="S45" s="45">
        <v>1</v>
      </c>
      <c r="T45" s="45">
        <v>2</v>
      </c>
      <c r="U45" s="45">
        <v>1</v>
      </c>
      <c r="V45" s="45">
        <v>0</v>
      </c>
      <c r="W45" s="45">
        <v>1</v>
      </c>
      <c r="X45" s="45">
        <v>0</v>
      </c>
      <c r="Y45" s="45">
        <v>0</v>
      </c>
      <c r="Z45" s="45">
        <v>2</v>
      </c>
      <c r="AA45" s="45">
        <v>0</v>
      </c>
      <c r="AB45" s="45">
        <v>0</v>
      </c>
      <c r="AC45" s="246" t="s">
        <v>330</v>
      </c>
      <c r="AD45" s="95" t="s">
        <v>116</v>
      </c>
      <c r="AE45" s="138">
        <v>104983800</v>
      </c>
      <c r="AF45" s="138">
        <f>104343000+2796200+251600</f>
        <v>107390800</v>
      </c>
      <c r="AG45" s="138">
        <v>110473000</v>
      </c>
      <c r="AH45" s="138">
        <v>105921300</v>
      </c>
      <c r="AI45" s="138">
        <v>105921300</v>
      </c>
      <c r="AJ45" s="138">
        <v>105921300</v>
      </c>
      <c r="AK45" s="139">
        <f>SUM(AE45:AJ45)</f>
        <v>640611500</v>
      </c>
      <c r="AL45" s="136">
        <v>2023</v>
      </c>
      <c r="AM45" s="10"/>
    </row>
    <row r="46" spans="1:39" s="8" customFormat="1" ht="41.25" customHeight="1" hidden="1">
      <c r="A46" s="10"/>
      <c r="B46" s="45">
        <v>0</v>
      </c>
      <c r="C46" s="45">
        <v>2</v>
      </c>
      <c r="D46" s="45">
        <v>9</v>
      </c>
      <c r="E46" s="45">
        <v>0</v>
      </c>
      <c r="F46" s="45">
        <v>7</v>
      </c>
      <c r="G46" s="45">
        <v>0</v>
      </c>
      <c r="H46" s="45">
        <v>2</v>
      </c>
      <c r="I46" s="45">
        <v>1</v>
      </c>
      <c r="J46" s="45">
        <v>2</v>
      </c>
      <c r="K46" s="45">
        <v>1</v>
      </c>
      <c r="L46" s="45"/>
      <c r="M46" s="45"/>
      <c r="N46" s="58">
        <v>7</v>
      </c>
      <c r="O46" s="58">
        <v>6</v>
      </c>
      <c r="P46" s="58">
        <v>0</v>
      </c>
      <c r="Q46" s="58">
        <v>2</v>
      </c>
      <c r="R46" s="45"/>
      <c r="S46" s="45">
        <v>1</v>
      </c>
      <c r="T46" s="45">
        <v>2</v>
      </c>
      <c r="U46" s="45">
        <v>1</v>
      </c>
      <c r="V46" s="45">
        <v>0</v>
      </c>
      <c r="W46" s="45">
        <v>1</v>
      </c>
      <c r="X46" s="45">
        <v>0</v>
      </c>
      <c r="Y46" s="45">
        <v>0</v>
      </c>
      <c r="Z46" s="45">
        <v>2</v>
      </c>
      <c r="AA46" s="45">
        <v>0</v>
      </c>
      <c r="AB46" s="45">
        <v>0</v>
      </c>
      <c r="AC46" s="247"/>
      <c r="AD46" s="95" t="s">
        <v>116</v>
      </c>
      <c r="AE46" s="140"/>
      <c r="AF46" s="140"/>
      <c r="AG46" s="140"/>
      <c r="AH46" s="140"/>
      <c r="AI46" s="140"/>
      <c r="AJ46" s="140"/>
      <c r="AK46" s="139"/>
      <c r="AL46" s="141"/>
      <c r="AM46" s="10"/>
    </row>
    <row r="47" spans="1:39" s="8" customFormat="1" ht="66.75" customHeight="1">
      <c r="A47" s="10"/>
      <c r="B47" s="45">
        <v>0</v>
      </c>
      <c r="C47" s="45">
        <v>2</v>
      </c>
      <c r="D47" s="45">
        <v>9</v>
      </c>
      <c r="E47" s="45">
        <v>0</v>
      </c>
      <c r="F47" s="45">
        <v>7</v>
      </c>
      <c r="G47" s="45">
        <v>0</v>
      </c>
      <c r="H47" s="45">
        <v>2</v>
      </c>
      <c r="I47" s="45">
        <v>1</v>
      </c>
      <c r="J47" s="45">
        <v>2</v>
      </c>
      <c r="K47" s="45">
        <v>1</v>
      </c>
      <c r="L47" s="45">
        <v>0</v>
      </c>
      <c r="M47" s="45">
        <v>1</v>
      </c>
      <c r="N47" s="58">
        <v>1</v>
      </c>
      <c r="O47" s="58">
        <v>0</v>
      </c>
      <c r="P47" s="58">
        <v>2</v>
      </c>
      <c r="Q47" s="58">
        <v>0</v>
      </c>
      <c r="R47" s="45" t="s">
        <v>88</v>
      </c>
      <c r="S47" s="45">
        <v>1</v>
      </c>
      <c r="T47" s="45">
        <v>2</v>
      </c>
      <c r="U47" s="45">
        <v>1</v>
      </c>
      <c r="V47" s="45">
        <v>0</v>
      </c>
      <c r="W47" s="45">
        <v>1</v>
      </c>
      <c r="X47" s="45">
        <v>0</v>
      </c>
      <c r="Y47" s="45">
        <v>0</v>
      </c>
      <c r="Z47" s="45">
        <v>2</v>
      </c>
      <c r="AA47" s="45">
        <v>0</v>
      </c>
      <c r="AB47" s="45">
        <v>0</v>
      </c>
      <c r="AC47" s="113" t="s">
        <v>294</v>
      </c>
      <c r="AD47" s="95" t="s">
        <v>116</v>
      </c>
      <c r="AE47" s="140">
        <v>1974387.58</v>
      </c>
      <c r="AF47" s="140"/>
      <c r="AG47" s="140"/>
      <c r="AH47" s="140"/>
      <c r="AI47" s="140"/>
      <c r="AJ47" s="140"/>
      <c r="AK47" s="139">
        <f>SUM(AE47:AJ47)</f>
        <v>1974387.58</v>
      </c>
      <c r="AL47" s="141">
        <v>2018</v>
      </c>
      <c r="AM47" s="10"/>
    </row>
    <row r="48" spans="1:39" s="8" customFormat="1" ht="66.75" customHeight="1">
      <c r="A48" s="10"/>
      <c r="B48" s="45">
        <v>0</v>
      </c>
      <c r="C48" s="45">
        <v>2</v>
      </c>
      <c r="D48" s="45">
        <v>9</v>
      </c>
      <c r="E48" s="45">
        <v>0</v>
      </c>
      <c r="F48" s="45">
        <v>7</v>
      </c>
      <c r="G48" s="45">
        <v>0</v>
      </c>
      <c r="H48" s="45">
        <v>2</v>
      </c>
      <c r="I48" s="45">
        <v>1</v>
      </c>
      <c r="J48" s="45">
        <v>2</v>
      </c>
      <c r="K48" s="45">
        <v>1</v>
      </c>
      <c r="L48" s="45">
        <v>0</v>
      </c>
      <c r="M48" s="45">
        <v>1</v>
      </c>
      <c r="N48" s="58">
        <v>1</v>
      </c>
      <c r="O48" s="58">
        <v>1</v>
      </c>
      <c r="P48" s="58">
        <v>2</v>
      </c>
      <c r="Q48" s="58">
        <v>0</v>
      </c>
      <c r="R48" s="45" t="s">
        <v>88</v>
      </c>
      <c r="S48" s="45">
        <v>1</v>
      </c>
      <c r="T48" s="45">
        <v>2</v>
      </c>
      <c r="U48" s="45">
        <v>1</v>
      </c>
      <c r="V48" s="45">
        <v>0</v>
      </c>
      <c r="W48" s="45">
        <v>1</v>
      </c>
      <c r="X48" s="45">
        <v>0</v>
      </c>
      <c r="Y48" s="45">
        <v>0</v>
      </c>
      <c r="Z48" s="45">
        <v>2</v>
      </c>
      <c r="AA48" s="45">
        <v>0</v>
      </c>
      <c r="AB48" s="45">
        <v>0</v>
      </c>
      <c r="AC48" s="185" t="s">
        <v>333</v>
      </c>
      <c r="AD48" s="95" t="s">
        <v>116</v>
      </c>
      <c r="AE48" s="140"/>
      <c r="AF48" s="140">
        <v>2158731.49</v>
      </c>
      <c r="AG48" s="140"/>
      <c r="AH48" s="140"/>
      <c r="AI48" s="140"/>
      <c r="AJ48" s="140"/>
      <c r="AK48" s="139">
        <v>2158731.49</v>
      </c>
      <c r="AL48" s="141">
        <v>2019</v>
      </c>
      <c r="AM48" s="10"/>
    </row>
    <row r="49" spans="1:39" s="8" customFormat="1" ht="45" customHeight="1" hidden="1">
      <c r="A49" s="10"/>
      <c r="B49" s="45">
        <v>0</v>
      </c>
      <c r="C49" s="45">
        <v>2</v>
      </c>
      <c r="D49" s="45">
        <v>9</v>
      </c>
      <c r="E49" s="45">
        <v>0</v>
      </c>
      <c r="F49" s="45">
        <v>7</v>
      </c>
      <c r="G49" s="45">
        <v>0</v>
      </c>
      <c r="H49" s="45">
        <v>2</v>
      </c>
      <c r="I49" s="45">
        <v>1</v>
      </c>
      <c r="J49" s="45">
        <v>2</v>
      </c>
      <c r="K49" s="45">
        <v>1</v>
      </c>
      <c r="L49" s="45"/>
      <c r="M49" s="45"/>
      <c r="N49" s="45">
        <v>2</v>
      </c>
      <c r="O49" s="45">
        <v>0</v>
      </c>
      <c r="P49" s="45">
        <v>0</v>
      </c>
      <c r="Q49" s="45">
        <v>8</v>
      </c>
      <c r="R49" s="45"/>
      <c r="S49" s="45">
        <v>1</v>
      </c>
      <c r="T49" s="45">
        <v>2</v>
      </c>
      <c r="U49" s="45">
        <v>1</v>
      </c>
      <c r="V49" s="45">
        <v>0</v>
      </c>
      <c r="W49" s="45">
        <v>1</v>
      </c>
      <c r="X49" s="45">
        <v>0</v>
      </c>
      <c r="Y49" s="45">
        <v>0</v>
      </c>
      <c r="Z49" s="45">
        <v>2</v>
      </c>
      <c r="AA49" s="45">
        <v>0</v>
      </c>
      <c r="AB49" s="45">
        <v>0</v>
      </c>
      <c r="AC49" s="263" t="s">
        <v>87</v>
      </c>
      <c r="AD49" s="95" t="s">
        <v>116</v>
      </c>
      <c r="AE49" s="140"/>
      <c r="AF49" s="140"/>
      <c r="AG49" s="140"/>
      <c r="AH49" s="140"/>
      <c r="AI49" s="140"/>
      <c r="AJ49" s="140"/>
      <c r="AK49" s="139"/>
      <c r="AL49" s="141"/>
      <c r="AM49" s="10"/>
    </row>
    <row r="50" spans="1:39" s="8" customFormat="1" ht="109.5" customHeight="1">
      <c r="A50" s="10"/>
      <c r="B50" s="45">
        <v>0</v>
      </c>
      <c r="C50" s="45">
        <v>2</v>
      </c>
      <c r="D50" s="45">
        <v>9</v>
      </c>
      <c r="E50" s="45">
        <v>0</v>
      </c>
      <c r="F50" s="45">
        <v>7</v>
      </c>
      <c r="G50" s="45">
        <v>0</v>
      </c>
      <c r="H50" s="45">
        <v>2</v>
      </c>
      <c r="I50" s="45">
        <v>1</v>
      </c>
      <c r="J50" s="45">
        <v>2</v>
      </c>
      <c r="K50" s="45">
        <v>1</v>
      </c>
      <c r="L50" s="45">
        <v>0</v>
      </c>
      <c r="M50" s="45">
        <v>1</v>
      </c>
      <c r="N50" s="45">
        <v>2</v>
      </c>
      <c r="O50" s="45">
        <v>0</v>
      </c>
      <c r="P50" s="45">
        <v>0</v>
      </c>
      <c r="Q50" s="45">
        <v>2</v>
      </c>
      <c r="R50" s="45" t="s">
        <v>88</v>
      </c>
      <c r="S50" s="45">
        <v>1</v>
      </c>
      <c r="T50" s="45">
        <v>2</v>
      </c>
      <c r="U50" s="45">
        <v>1</v>
      </c>
      <c r="V50" s="45">
        <v>0</v>
      </c>
      <c r="W50" s="45">
        <v>1</v>
      </c>
      <c r="X50" s="45">
        <v>0</v>
      </c>
      <c r="Y50" s="45">
        <v>0</v>
      </c>
      <c r="Z50" s="45">
        <v>2</v>
      </c>
      <c r="AA50" s="45">
        <v>0</v>
      </c>
      <c r="AB50" s="45">
        <v>0</v>
      </c>
      <c r="AC50" s="264"/>
      <c r="AD50" s="95" t="s">
        <v>116</v>
      </c>
      <c r="AE50" s="142">
        <v>23868157.97</v>
      </c>
      <c r="AF50" s="142">
        <f>24159137.62+54781+92970.57-21587.31+176000+99497.5-63218.01</f>
        <v>24497581.37</v>
      </c>
      <c r="AG50" s="142">
        <v>28245784.04</v>
      </c>
      <c r="AH50" s="142">
        <v>28163691.96</v>
      </c>
      <c r="AI50" s="142">
        <v>25163691.96</v>
      </c>
      <c r="AJ50" s="142">
        <v>24163691.96</v>
      </c>
      <c r="AK50" s="143">
        <f>SUM(AE50:AJ50)</f>
        <v>154102599.26000002</v>
      </c>
      <c r="AL50" s="141">
        <v>2023</v>
      </c>
      <c r="AM50" s="10"/>
    </row>
    <row r="51" spans="1:39" s="8" customFormat="1" ht="63" customHeight="1">
      <c r="A51" s="10"/>
      <c r="B51" s="45"/>
      <c r="C51" s="45"/>
      <c r="D51" s="45"/>
      <c r="E51" s="45"/>
      <c r="F51" s="45"/>
      <c r="G51" s="45"/>
      <c r="H51" s="45"/>
      <c r="I51" s="45">
        <v>1</v>
      </c>
      <c r="J51" s="45">
        <v>2</v>
      </c>
      <c r="K51" s="45">
        <v>1</v>
      </c>
      <c r="L51" s="45">
        <v>0</v>
      </c>
      <c r="M51" s="45">
        <v>1</v>
      </c>
      <c r="N51" s="45" t="s">
        <v>90</v>
      </c>
      <c r="O51" s="45">
        <v>0</v>
      </c>
      <c r="P51" s="45">
        <v>2</v>
      </c>
      <c r="Q51" s="45">
        <v>0</v>
      </c>
      <c r="R51" s="45" t="s">
        <v>88</v>
      </c>
      <c r="S51" s="45">
        <v>1</v>
      </c>
      <c r="T51" s="45">
        <v>2</v>
      </c>
      <c r="U51" s="45">
        <v>1</v>
      </c>
      <c r="V51" s="45">
        <v>0</v>
      </c>
      <c r="W51" s="45">
        <v>1</v>
      </c>
      <c r="X51" s="45">
        <v>0</v>
      </c>
      <c r="Y51" s="45">
        <v>0</v>
      </c>
      <c r="Z51" s="45">
        <v>2</v>
      </c>
      <c r="AA51" s="45">
        <v>0</v>
      </c>
      <c r="AB51" s="45">
        <v>0</v>
      </c>
      <c r="AC51" s="115" t="s">
        <v>293</v>
      </c>
      <c r="AD51" s="95" t="s">
        <v>116</v>
      </c>
      <c r="AE51" s="142">
        <v>198494.67</v>
      </c>
      <c r="AF51" s="142"/>
      <c r="AG51" s="142"/>
      <c r="AH51" s="142"/>
      <c r="AI51" s="142"/>
      <c r="AJ51" s="142"/>
      <c r="AK51" s="143">
        <f>SUM(AE51:AJ51)</f>
        <v>198494.67</v>
      </c>
      <c r="AL51" s="141">
        <v>2018</v>
      </c>
      <c r="AM51" s="10"/>
    </row>
    <row r="52" spans="1:39" s="8" customFormat="1" ht="63" customHeight="1">
      <c r="A52" s="10"/>
      <c r="B52" s="45">
        <v>0</v>
      </c>
      <c r="C52" s="45">
        <v>2</v>
      </c>
      <c r="D52" s="45">
        <v>9</v>
      </c>
      <c r="E52" s="45">
        <v>0</v>
      </c>
      <c r="F52" s="45">
        <v>7</v>
      </c>
      <c r="G52" s="45">
        <v>0</v>
      </c>
      <c r="H52" s="45">
        <v>2</v>
      </c>
      <c r="I52" s="45">
        <v>1</v>
      </c>
      <c r="J52" s="45">
        <v>2</v>
      </c>
      <c r="K52" s="45">
        <v>1</v>
      </c>
      <c r="L52" s="45">
        <v>0</v>
      </c>
      <c r="M52" s="45">
        <v>1</v>
      </c>
      <c r="N52" s="45" t="s">
        <v>90</v>
      </c>
      <c r="O52" s="45">
        <v>1</v>
      </c>
      <c r="P52" s="45">
        <v>2</v>
      </c>
      <c r="Q52" s="45">
        <v>0</v>
      </c>
      <c r="R52" s="45" t="s">
        <v>88</v>
      </c>
      <c r="S52" s="45">
        <v>1</v>
      </c>
      <c r="T52" s="45">
        <v>2</v>
      </c>
      <c r="U52" s="45">
        <v>1</v>
      </c>
      <c r="V52" s="45">
        <v>0</v>
      </c>
      <c r="W52" s="45">
        <v>1</v>
      </c>
      <c r="X52" s="45">
        <v>0</v>
      </c>
      <c r="Y52" s="45">
        <v>0</v>
      </c>
      <c r="Z52" s="45">
        <v>2</v>
      </c>
      <c r="AA52" s="45">
        <v>0</v>
      </c>
      <c r="AB52" s="45">
        <v>0</v>
      </c>
      <c r="AC52" s="185" t="s">
        <v>334</v>
      </c>
      <c r="AD52" s="95" t="s">
        <v>116</v>
      </c>
      <c r="AE52" s="142"/>
      <c r="AF52" s="142">
        <v>21587.31</v>
      </c>
      <c r="AG52" s="142"/>
      <c r="AH52" s="142"/>
      <c r="AI52" s="142"/>
      <c r="AJ52" s="142"/>
      <c r="AK52" s="143">
        <f>SUM(AE52:AJ52)</f>
        <v>21587.31</v>
      </c>
      <c r="AL52" s="141">
        <v>2019</v>
      </c>
      <c r="AM52" s="10"/>
    </row>
    <row r="53" spans="1:39" s="8" customFormat="1" ht="61.5" customHeight="1">
      <c r="A53" s="10"/>
      <c r="B53" s="45"/>
      <c r="C53" s="45"/>
      <c r="D53" s="45"/>
      <c r="E53" s="45"/>
      <c r="F53" s="45"/>
      <c r="G53" s="45"/>
      <c r="H53" s="45"/>
      <c r="I53" s="45"/>
      <c r="J53" s="45"/>
      <c r="K53" s="45"/>
      <c r="L53" s="45"/>
      <c r="M53" s="45"/>
      <c r="N53" s="45"/>
      <c r="O53" s="45"/>
      <c r="P53" s="45"/>
      <c r="Q53" s="45"/>
      <c r="R53" s="45"/>
      <c r="S53" s="45">
        <v>1</v>
      </c>
      <c r="T53" s="45">
        <v>2</v>
      </c>
      <c r="U53" s="45">
        <v>1</v>
      </c>
      <c r="V53" s="45">
        <v>0</v>
      </c>
      <c r="W53" s="45">
        <v>1</v>
      </c>
      <c r="X53" s="45">
        <v>0</v>
      </c>
      <c r="Y53" s="45">
        <v>0</v>
      </c>
      <c r="Z53" s="45">
        <v>2</v>
      </c>
      <c r="AA53" s="45">
        <v>0</v>
      </c>
      <c r="AB53" s="45">
        <v>1</v>
      </c>
      <c r="AC53" s="116" t="s">
        <v>179</v>
      </c>
      <c r="AD53" s="55" t="s">
        <v>130</v>
      </c>
      <c r="AE53" s="40">
        <v>2376</v>
      </c>
      <c r="AF53" s="40">
        <v>2376</v>
      </c>
      <c r="AG53" s="149">
        <v>2270</v>
      </c>
      <c r="AH53" s="149">
        <v>2376</v>
      </c>
      <c r="AI53" s="149">
        <v>2376</v>
      </c>
      <c r="AJ53" s="149">
        <v>2376</v>
      </c>
      <c r="AK53" s="218">
        <f>SUM(AE53:AJ53)</f>
        <v>14150</v>
      </c>
      <c r="AL53" s="54">
        <v>2023</v>
      </c>
      <c r="AM53" s="10"/>
    </row>
    <row r="54" spans="1:39" s="8" customFormat="1" ht="63" customHeight="1">
      <c r="A54" s="10"/>
      <c r="B54" s="45"/>
      <c r="C54" s="45"/>
      <c r="D54" s="45"/>
      <c r="E54" s="45"/>
      <c r="F54" s="45"/>
      <c r="G54" s="45"/>
      <c r="H54" s="45"/>
      <c r="I54" s="45"/>
      <c r="J54" s="45"/>
      <c r="K54" s="45"/>
      <c r="L54" s="45"/>
      <c r="M54" s="45"/>
      <c r="N54" s="45"/>
      <c r="O54" s="45"/>
      <c r="P54" s="45"/>
      <c r="Q54" s="45"/>
      <c r="R54" s="45"/>
      <c r="S54" s="45">
        <v>1</v>
      </c>
      <c r="T54" s="45">
        <v>2</v>
      </c>
      <c r="U54" s="45">
        <v>1</v>
      </c>
      <c r="V54" s="45">
        <v>0</v>
      </c>
      <c r="W54" s="45">
        <v>1</v>
      </c>
      <c r="X54" s="45">
        <v>0</v>
      </c>
      <c r="Y54" s="45">
        <v>0</v>
      </c>
      <c r="Z54" s="45">
        <v>2</v>
      </c>
      <c r="AA54" s="45">
        <v>0</v>
      </c>
      <c r="AB54" s="45">
        <v>2</v>
      </c>
      <c r="AC54" s="116" t="s">
        <v>180</v>
      </c>
      <c r="AD54" s="55" t="s">
        <v>116</v>
      </c>
      <c r="AE54" s="144">
        <v>55145.13</v>
      </c>
      <c r="AF54" s="156">
        <v>55054.13</v>
      </c>
      <c r="AG54" s="219">
        <f>(AG45+AG50)/AG53</f>
        <v>61109.59649339207</v>
      </c>
      <c r="AH54" s="219">
        <v>50585.63</v>
      </c>
      <c r="AI54" s="219">
        <v>50585.63</v>
      </c>
      <c r="AJ54" s="219">
        <v>50585.63</v>
      </c>
      <c r="AK54" s="228">
        <f>(AK45+AK47+AK48+AK51+AK52+AK50)/AK53</f>
        <v>56471.18730106007</v>
      </c>
      <c r="AL54" s="54">
        <v>2023</v>
      </c>
      <c r="AM54" s="10"/>
    </row>
    <row r="55" spans="1:39" s="8" customFormat="1" ht="67.5" customHeight="1" hidden="1">
      <c r="A55" s="10"/>
      <c r="B55" s="45">
        <v>0</v>
      </c>
      <c r="C55" s="45">
        <v>2</v>
      </c>
      <c r="D55" s="45">
        <v>9</v>
      </c>
      <c r="E55" s="45">
        <v>0</v>
      </c>
      <c r="F55" s="45">
        <v>7</v>
      </c>
      <c r="G55" s="45">
        <v>0</v>
      </c>
      <c r="H55" s="45">
        <v>2</v>
      </c>
      <c r="I55" s="45">
        <v>1</v>
      </c>
      <c r="J55" s="45">
        <v>2</v>
      </c>
      <c r="K55" s="45">
        <v>1</v>
      </c>
      <c r="L55" s="45"/>
      <c r="M55" s="45"/>
      <c r="N55" s="45">
        <v>2</v>
      </c>
      <c r="O55" s="45">
        <v>0</v>
      </c>
      <c r="P55" s="45">
        <v>0</v>
      </c>
      <c r="Q55" s="45">
        <v>9</v>
      </c>
      <c r="R55" s="45"/>
      <c r="S55" s="45">
        <v>1</v>
      </c>
      <c r="T55" s="45">
        <v>2</v>
      </c>
      <c r="U55" s="45">
        <v>1</v>
      </c>
      <c r="V55" s="45">
        <v>0</v>
      </c>
      <c r="W55" s="45">
        <v>1</v>
      </c>
      <c r="X55" s="45">
        <v>0</v>
      </c>
      <c r="Y55" s="45">
        <v>0</v>
      </c>
      <c r="Z55" s="45">
        <v>3</v>
      </c>
      <c r="AA55" s="45">
        <v>0</v>
      </c>
      <c r="AB55" s="45">
        <v>0</v>
      </c>
      <c r="AC55" s="265" t="s">
        <v>181</v>
      </c>
      <c r="AD55" s="95" t="s">
        <v>116</v>
      </c>
      <c r="AE55" s="136"/>
      <c r="AF55" s="136"/>
      <c r="AG55" s="136"/>
      <c r="AH55" s="136"/>
      <c r="AI55" s="136"/>
      <c r="AJ55" s="136"/>
      <c r="AK55" s="103"/>
      <c r="AL55" s="141"/>
      <c r="AM55" s="10"/>
    </row>
    <row r="56" spans="1:39" s="8" customFormat="1" ht="93" customHeight="1">
      <c r="A56" s="10"/>
      <c r="B56" s="45">
        <v>0</v>
      </c>
      <c r="C56" s="45">
        <v>2</v>
      </c>
      <c r="D56" s="45">
        <v>9</v>
      </c>
      <c r="E56" s="45">
        <v>0</v>
      </c>
      <c r="F56" s="45">
        <v>7</v>
      </c>
      <c r="G56" s="45">
        <v>0</v>
      </c>
      <c r="H56" s="45">
        <v>3</v>
      </c>
      <c r="I56" s="45">
        <v>1</v>
      </c>
      <c r="J56" s="45">
        <v>2</v>
      </c>
      <c r="K56" s="45">
        <v>1</v>
      </c>
      <c r="L56" s="45">
        <v>0</v>
      </c>
      <c r="M56" s="45">
        <v>1</v>
      </c>
      <c r="N56" s="45">
        <v>2</v>
      </c>
      <c r="O56" s="45">
        <v>0</v>
      </c>
      <c r="P56" s="45">
        <v>0</v>
      </c>
      <c r="Q56" s="45">
        <v>3</v>
      </c>
      <c r="R56" s="45" t="s">
        <v>88</v>
      </c>
      <c r="S56" s="45">
        <v>1</v>
      </c>
      <c r="T56" s="45">
        <v>2</v>
      </c>
      <c r="U56" s="45">
        <v>1</v>
      </c>
      <c r="V56" s="45">
        <v>0</v>
      </c>
      <c r="W56" s="45">
        <v>1</v>
      </c>
      <c r="X56" s="45">
        <v>0</v>
      </c>
      <c r="Y56" s="45">
        <v>0</v>
      </c>
      <c r="Z56" s="45">
        <v>3</v>
      </c>
      <c r="AA56" s="45">
        <v>0</v>
      </c>
      <c r="AB56" s="45">
        <v>0</v>
      </c>
      <c r="AC56" s="266"/>
      <c r="AD56" s="95" t="s">
        <v>116</v>
      </c>
      <c r="AE56" s="142">
        <v>33490921.9</v>
      </c>
      <c r="AF56" s="142">
        <f>33137779.96-70000-18071.5-554848.15+570354.42</f>
        <v>33065214.730000004</v>
      </c>
      <c r="AG56" s="142">
        <v>23191160.26</v>
      </c>
      <c r="AH56" s="142">
        <v>22413597.76</v>
      </c>
      <c r="AI56" s="142">
        <v>18413235.76</v>
      </c>
      <c r="AJ56" s="142">
        <v>16413597.76</v>
      </c>
      <c r="AK56" s="143">
        <f aca="true" t="shared" si="0" ref="AK56:AK63">SUM(AE56:AJ56)</f>
        <v>146987728.17000002</v>
      </c>
      <c r="AL56" s="141">
        <v>2023</v>
      </c>
      <c r="AM56" s="10"/>
    </row>
    <row r="57" spans="1:39" s="8" customFormat="1" ht="70.5" customHeight="1">
      <c r="A57" s="10"/>
      <c r="B57" s="45">
        <v>0</v>
      </c>
      <c r="C57" s="45">
        <v>2</v>
      </c>
      <c r="D57" s="45">
        <v>9</v>
      </c>
      <c r="E57" s="45">
        <v>0</v>
      </c>
      <c r="F57" s="45">
        <v>7</v>
      </c>
      <c r="G57" s="45">
        <v>0</v>
      </c>
      <c r="H57" s="45">
        <v>3</v>
      </c>
      <c r="I57" s="45">
        <v>1</v>
      </c>
      <c r="J57" s="45">
        <v>2</v>
      </c>
      <c r="K57" s="45">
        <v>1</v>
      </c>
      <c r="L57" s="45">
        <v>0</v>
      </c>
      <c r="M57" s="45">
        <v>1</v>
      </c>
      <c r="N57" s="45">
        <v>1</v>
      </c>
      <c r="O57" s="45">
        <v>0</v>
      </c>
      <c r="P57" s="45">
        <v>6</v>
      </c>
      <c r="Q57" s="45">
        <v>9</v>
      </c>
      <c r="R57" s="45" t="s">
        <v>88</v>
      </c>
      <c r="S57" s="45">
        <v>1</v>
      </c>
      <c r="T57" s="45">
        <v>2</v>
      </c>
      <c r="U57" s="45">
        <v>1</v>
      </c>
      <c r="V57" s="45">
        <v>0</v>
      </c>
      <c r="W57" s="45">
        <v>1</v>
      </c>
      <c r="X57" s="45">
        <v>0</v>
      </c>
      <c r="Y57" s="45">
        <v>0</v>
      </c>
      <c r="Z57" s="45">
        <v>3</v>
      </c>
      <c r="AA57" s="45">
        <v>0</v>
      </c>
      <c r="AB57" s="45">
        <v>0</v>
      </c>
      <c r="AC57" s="107" t="s">
        <v>266</v>
      </c>
      <c r="AD57" s="95" t="s">
        <v>116</v>
      </c>
      <c r="AE57" s="142">
        <v>2913100</v>
      </c>
      <c r="AF57" s="142">
        <f>2913100+2514200</f>
        <v>5427300</v>
      </c>
      <c r="AG57" s="142">
        <f>6268400-2098682.74+64785.44</f>
        <v>4234502.7</v>
      </c>
      <c r="AH57" s="142">
        <v>3858875.32</v>
      </c>
      <c r="AI57" s="142">
        <v>3858875.32</v>
      </c>
      <c r="AJ57" s="142">
        <v>3858875.32</v>
      </c>
      <c r="AK57" s="143">
        <f t="shared" si="0"/>
        <v>24151528.66</v>
      </c>
      <c r="AL57" s="141">
        <v>2023</v>
      </c>
      <c r="AM57" s="10"/>
    </row>
    <row r="58" spans="1:39" s="8" customFormat="1" ht="66.75" customHeight="1">
      <c r="A58" s="10"/>
      <c r="B58" s="45">
        <v>0</v>
      </c>
      <c r="C58" s="45">
        <v>2</v>
      </c>
      <c r="D58" s="45">
        <v>9</v>
      </c>
      <c r="E58" s="45">
        <v>0</v>
      </c>
      <c r="F58" s="45">
        <v>7</v>
      </c>
      <c r="G58" s="45">
        <v>0</v>
      </c>
      <c r="H58" s="45">
        <v>3</v>
      </c>
      <c r="I58" s="45">
        <v>1</v>
      </c>
      <c r="J58" s="45">
        <v>2</v>
      </c>
      <c r="K58" s="45">
        <v>1</v>
      </c>
      <c r="L58" s="45">
        <v>0</v>
      </c>
      <c r="M58" s="45">
        <v>1</v>
      </c>
      <c r="N58" s="45">
        <v>1</v>
      </c>
      <c r="O58" s="45">
        <v>0</v>
      </c>
      <c r="P58" s="45">
        <v>2</v>
      </c>
      <c r="Q58" s="45">
        <v>0</v>
      </c>
      <c r="R58" s="45" t="s">
        <v>88</v>
      </c>
      <c r="S58" s="45">
        <v>1</v>
      </c>
      <c r="T58" s="45">
        <v>2</v>
      </c>
      <c r="U58" s="45">
        <v>1</v>
      </c>
      <c r="V58" s="45">
        <v>0</v>
      </c>
      <c r="W58" s="45">
        <v>1</v>
      </c>
      <c r="X58" s="45">
        <v>0</v>
      </c>
      <c r="Y58" s="45">
        <v>0</v>
      </c>
      <c r="Z58" s="45">
        <v>3</v>
      </c>
      <c r="AA58" s="45">
        <v>0</v>
      </c>
      <c r="AB58" s="45">
        <v>0</v>
      </c>
      <c r="AC58" s="107" t="s">
        <v>295</v>
      </c>
      <c r="AD58" s="95" t="s">
        <v>116</v>
      </c>
      <c r="AE58" s="142">
        <v>1456729.7</v>
      </c>
      <c r="AF58" s="142"/>
      <c r="AG58" s="142"/>
      <c r="AH58" s="142"/>
      <c r="AI58" s="142"/>
      <c r="AJ58" s="142"/>
      <c r="AK58" s="143">
        <f t="shared" si="0"/>
        <v>1456729.7</v>
      </c>
      <c r="AL58" s="141">
        <v>2018</v>
      </c>
      <c r="AM58" s="10"/>
    </row>
    <row r="59" spans="1:39" s="8" customFormat="1" ht="66.75" customHeight="1">
      <c r="A59" s="10"/>
      <c r="B59" s="45">
        <v>0</v>
      </c>
      <c r="C59" s="45">
        <v>2</v>
      </c>
      <c r="D59" s="45">
        <v>9</v>
      </c>
      <c r="E59" s="45">
        <v>0</v>
      </c>
      <c r="F59" s="45">
        <v>7</v>
      </c>
      <c r="G59" s="45">
        <v>0</v>
      </c>
      <c r="H59" s="45">
        <v>3</v>
      </c>
      <c r="I59" s="45">
        <v>1</v>
      </c>
      <c r="J59" s="45">
        <v>2</v>
      </c>
      <c r="K59" s="45">
        <v>1</v>
      </c>
      <c r="L59" s="45">
        <v>0</v>
      </c>
      <c r="M59" s="45">
        <v>1</v>
      </c>
      <c r="N59" s="45">
        <v>1</v>
      </c>
      <c r="O59" s="45">
        <v>1</v>
      </c>
      <c r="P59" s="45">
        <v>2</v>
      </c>
      <c r="Q59" s="45">
        <v>0</v>
      </c>
      <c r="R59" s="45" t="s">
        <v>88</v>
      </c>
      <c r="S59" s="45">
        <v>1</v>
      </c>
      <c r="T59" s="45">
        <v>2</v>
      </c>
      <c r="U59" s="45">
        <v>1</v>
      </c>
      <c r="V59" s="45">
        <v>0</v>
      </c>
      <c r="W59" s="45">
        <v>1</v>
      </c>
      <c r="X59" s="45">
        <v>0</v>
      </c>
      <c r="Y59" s="45">
        <v>0</v>
      </c>
      <c r="Z59" s="45">
        <v>3</v>
      </c>
      <c r="AA59" s="45">
        <v>0</v>
      </c>
      <c r="AB59" s="45">
        <v>0</v>
      </c>
      <c r="AC59" s="185" t="s">
        <v>333</v>
      </c>
      <c r="AD59" s="95" t="s">
        <v>116</v>
      </c>
      <c r="AE59" s="142"/>
      <c r="AF59" s="142">
        <v>1807149.82</v>
      </c>
      <c r="AG59" s="142"/>
      <c r="AH59" s="142"/>
      <c r="AI59" s="142"/>
      <c r="AJ59" s="142"/>
      <c r="AK59" s="143">
        <f>SUM(AE59:AJ59)</f>
        <v>1807149.82</v>
      </c>
      <c r="AL59" s="141">
        <v>2019</v>
      </c>
      <c r="AM59" s="10"/>
    </row>
    <row r="60" spans="1:39" s="8" customFormat="1" ht="68.25" customHeight="1">
      <c r="A60" s="10"/>
      <c r="B60" s="45">
        <v>0</v>
      </c>
      <c r="C60" s="45">
        <v>2</v>
      </c>
      <c r="D60" s="45">
        <v>9</v>
      </c>
      <c r="E60" s="45">
        <v>0</v>
      </c>
      <c r="F60" s="45">
        <v>7</v>
      </c>
      <c r="G60" s="45">
        <v>0</v>
      </c>
      <c r="H60" s="45">
        <v>3</v>
      </c>
      <c r="I60" s="45">
        <v>1</v>
      </c>
      <c r="J60" s="45">
        <v>2</v>
      </c>
      <c r="K60" s="45">
        <v>1</v>
      </c>
      <c r="L60" s="45">
        <v>0</v>
      </c>
      <c r="M60" s="45">
        <v>1</v>
      </c>
      <c r="N60" s="45" t="s">
        <v>90</v>
      </c>
      <c r="O60" s="45">
        <v>0</v>
      </c>
      <c r="P60" s="45">
        <v>6</v>
      </c>
      <c r="Q60" s="45">
        <v>9</v>
      </c>
      <c r="R60" s="45" t="s">
        <v>88</v>
      </c>
      <c r="S60" s="45">
        <v>1</v>
      </c>
      <c r="T60" s="45">
        <v>2</v>
      </c>
      <c r="U60" s="45">
        <v>1</v>
      </c>
      <c r="V60" s="45">
        <v>0</v>
      </c>
      <c r="W60" s="45">
        <v>1</v>
      </c>
      <c r="X60" s="45">
        <v>0</v>
      </c>
      <c r="Y60" s="45">
        <v>0</v>
      </c>
      <c r="Z60" s="45">
        <v>3</v>
      </c>
      <c r="AA60" s="45">
        <v>0</v>
      </c>
      <c r="AB60" s="45">
        <v>0</v>
      </c>
      <c r="AC60" s="113" t="s">
        <v>290</v>
      </c>
      <c r="AD60" s="95" t="s">
        <v>116</v>
      </c>
      <c r="AE60" s="142">
        <v>174786</v>
      </c>
      <c r="AF60" s="142">
        <f>29131+25141.99</f>
        <v>54272.990000000005</v>
      </c>
      <c r="AG60" s="142">
        <f>62684-20986.83+1075.58</f>
        <v>42772.75</v>
      </c>
      <c r="AH60" s="142">
        <v>38978.54</v>
      </c>
      <c r="AI60" s="142">
        <v>38978.54</v>
      </c>
      <c r="AJ60" s="142">
        <v>38978.54</v>
      </c>
      <c r="AK60" s="143">
        <f t="shared" si="0"/>
        <v>388767.3599999999</v>
      </c>
      <c r="AL60" s="141">
        <v>2023</v>
      </c>
      <c r="AM60" s="10"/>
    </row>
    <row r="61" spans="1:39" s="8" customFormat="1" ht="66" customHeight="1">
      <c r="A61" s="10"/>
      <c r="B61" s="45">
        <v>0</v>
      </c>
      <c r="C61" s="45">
        <v>2</v>
      </c>
      <c r="D61" s="45">
        <v>9</v>
      </c>
      <c r="E61" s="45">
        <v>0</v>
      </c>
      <c r="F61" s="45">
        <v>7</v>
      </c>
      <c r="G61" s="45">
        <v>0</v>
      </c>
      <c r="H61" s="45">
        <v>3</v>
      </c>
      <c r="I61" s="45">
        <v>1</v>
      </c>
      <c r="J61" s="45">
        <v>2</v>
      </c>
      <c r="K61" s="45">
        <v>1</v>
      </c>
      <c r="L61" s="45">
        <v>0</v>
      </c>
      <c r="M61" s="45">
        <v>1</v>
      </c>
      <c r="N61" s="45" t="s">
        <v>90</v>
      </c>
      <c r="O61" s="45">
        <v>0</v>
      </c>
      <c r="P61" s="45">
        <v>2</v>
      </c>
      <c r="Q61" s="45">
        <v>0</v>
      </c>
      <c r="R61" s="45" t="s">
        <v>88</v>
      </c>
      <c r="S61" s="45">
        <v>1</v>
      </c>
      <c r="T61" s="45">
        <v>2</v>
      </c>
      <c r="U61" s="45">
        <v>1</v>
      </c>
      <c r="V61" s="45">
        <v>0</v>
      </c>
      <c r="W61" s="45">
        <v>1</v>
      </c>
      <c r="X61" s="45">
        <v>0</v>
      </c>
      <c r="Y61" s="45">
        <v>0</v>
      </c>
      <c r="Z61" s="45">
        <v>3</v>
      </c>
      <c r="AA61" s="45">
        <v>0</v>
      </c>
      <c r="AB61" s="45">
        <v>0</v>
      </c>
      <c r="AC61" s="107" t="s">
        <v>293</v>
      </c>
      <c r="AD61" s="95" t="s">
        <v>116</v>
      </c>
      <c r="AE61" s="142">
        <v>145672.96</v>
      </c>
      <c r="AF61" s="142"/>
      <c r="AG61" s="142"/>
      <c r="AH61" s="142"/>
      <c r="AI61" s="142"/>
      <c r="AJ61" s="142"/>
      <c r="AK61" s="143">
        <f t="shared" si="0"/>
        <v>145672.96</v>
      </c>
      <c r="AL61" s="141">
        <v>2018</v>
      </c>
      <c r="AM61" s="10"/>
    </row>
    <row r="62" spans="1:39" s="8" customFormat="1" ht="66" customHeight="1">
      <c r="A62" s="10"/>
      <c r="B62" s="45">
        <v>0</v>
      </c>
      <c r="C62" s="45">
        <v>2</v>
      </c>
      <c r="D62" s="45">
        <v>9</v>
      </c>
      <c r="E62" s="45">
        <v>0</v>
      </c>
      <c r="F62" s="45">
        <v>7</v>
      </c>
      <c r="G62" s="45">
        <v>0</v>
      </c>
      <c r="H62" s="45">
        <v>3</v>
      </c>
      <c r="I62" s="45">
        <v>1</v>
      </c>
      <c r="J62" s="45">
        <v>2</v>
      </c>
      <c r="K62" s="45">
        <v>1</v>
      </c>
      <c r="L62" s="45">
        <v>0</v>
      </c>
      <c r="M62" s="45">
        <v>1</v>
      </c>
      <c r="N62" s="45" t="s">
        <v>90</v>
      </c>
      <c r="O62" s="45">
        <v>1</v>
      </c>
      <c r="P62" s="45">
        <v>2</v>
      </c>
      <c r="Q62" s="45">
        <v>0</v>
      </c>
      <c r="R62" s="45" t="s">
        <v>88</v>
      </c>
      <c r="S62" s="45">
        <v>1</v>
      </c>
      <c r="T62" s="45">
        <v>2</v>
      </c>
      <c r="U62" s="45">
        <v>1</v>
      </c>
      <c r="V62" s="45">
        <v>0</v>
      </c>
      <c r="W62" s="45">
        <v>1</v>
      </c>
      <c r="X62" s="45">
        <v>0</v>
      </c>
      <c r="Y62" s="45">
        <v>0</v>
      </c>
      <c r="Z62" s="45">
        <v>3</v>
      </c>
      <c r="AA62" s="45">
        <v>0</v>
      </c>
      <c r="AB62" s="45">
        <v>0</v>
      </c>
      <c r="AC62" s="185" t="s">
        <v>334</v>
      </c>
      <c r="AD62" s="95" t="s">
        <v>116</v>
      </c>
      <c r="AE62" s="142"/>
      <c r="AF62" s="142">
        <v>18071.5</v>
      </c>
      <c r="AG62" s="142"/>
      <c r="AH62" s="142"/>
      <c r="AI62" s="142"/>
      <c r="AJ62" s="142"/>
      <c r="AK62" s="143">
        <f>SUM(AE62:AJ62)</f>
        <v>18071.5</v>
      </c>
      <c r="AL62" s="141">
        <v>2019</v>
      </c>
      <c r="AM62" s="10"/>
    </row>
    <row r="63" spans="1:39" s="8" customFormat="1" ht="75" customHeight="1">
      <c r="A63" s="10"/>
      <c r="B63" s="45"/>
      <c r="C63" s="45"/>
      <c r="D63" s="45"/>
      <c r="E63" s="45"/>
      <c r="F63" s="45"/>
      <c r="G63" s="45"/>
      <c r="H63" s="45"/>
      <c r="I63" s="45"/>
      <c r="J63" s="45"/>
      <c r="K63" s="45"/>
      <c r="L63" s="45"/>
      <c r="M63" s="45"/>
      <c r="N63" s="45"/>
      <c r="O63" s="45"/>
      <c r="P63" s="45"/>
      <c r="Q63" s="45"/>
      <c r="R63" s="45"/>
      <c r="S63" s="45">
        <v>1</v>
      </c>
      <c r="T63" s="45">
        <v>2</v>
      </c>
      <c r="U63" s="45">
        <v>1</v>
      </c>
      <c r="V63" s="45">
        <v>0</v>
      </c>
      <c r="W63" s="45">
        <v>1</v>
      </c>
      <c r="X63" s="45">
        <v>0</v>
      </c>
      <c r="Y63" s="45">
        <v>0</v>
      </c>
      <c r="Z63" s="45">
        <v>3</v>
      </c>
      <c r="AA63" s="45">
        <v>0</v>
      </c>
      <c r="AB63" s="45">
        <v>1</v>
      </c>
      <c r="AC63" s="85" t="s">
        <v>182</v>
      </c>
      <c r="AD63" s="55" t="s">
        <v>130</v>
      </c>
      <c r="AE63" s="40">
        <v>1710</v>
      </c>
      <c r="AF63" s="40">
        <v>1710</v>
      </c>
      <c r="AG63" s="149">
        <v>1781</v>
      </c>
      <c r="AH63" s="149">
        <f>1710-391</f>
        <v>1319</v>
      </c>
      <c r="AI63" s="149">
        <f>1710-391</f>
        <v>1319</v>
      </c>
      <c r="AJ63" s="149">
        <f>1710-391</f>
        <v>1319</v>
      </c>
      <c r="AK63" s="149">
        <f t="shared" si="0"/>
        <v>9158</v>
      </c>
      <c r="AL63" s="54">
        <v>2023</v>
      </c>
      <c r="AM63" s="10"/>
    </row>
    <row r="64" spans="1:39" s="8" customFormat="1" ht="76.5" customHeight="1">
      <c r="A64" s="10"/>
      <c r="B64" s="45"/>
      <c r="C64" s="45"/>
      <c r="D64" s="45"/>
      <c r="E64" s="45"/>
      <c r="F64" s="45"/>
      <c r="G64" s="45"/>
      <c r="H64" s="45"/>
      <c r="I64" s="45"/>
      <c r="J64" s="45"/>
      <c r="K64" s="45"/>
      <c r="L64" s="45"/>
      <c r="M64" s="45"/>
      <c r="N64" s="58"/>
      <c r="O64" s="58"/>
      <c r="P64" s="45"/>
      <c r="Q64" s="45"/>
      <c r="R64" s="45"/>
      <c r="S64" s="45">
        <v>1</v>
      </c>
      <c r="T64" s="45">
        <v>2</v>
      </c>
      <c r="U64" s="45">
        <v>1</v>
      </c>
      <c r="V64" s="45">
        <v>0</v>
      </c>
      <c r="W64" s="45">
        <v>1</v>
      </c>
      <c r="X64" s="45">
        <v>0</v>
      </c>
      <c r="Y64" s="45">
        <v>0</v>
      </c>
      <c r="Z64" s="45">
        <v>3</v>
      </c>
      <c r="AA64" s="45">
        <v>0</v>
      </c>
      <c r="AB64" s="45">
        <v>2</v>
      </c>
      <c r="AC64" s="85" t="s">
        <v>183</v>
      </c>
      <c r="AD64" s="55" t="s">
        <v>116</v>
      </c>
      <c r="AE64" s="144">
        <f>(AE56+AE57+AE58+AE60+AE61)/AE63</f>
        <v>22328.193309941522</v>
      </c>
      <c r="AF64" s="156">
        <v>22115.3</v>
      </c>
      <c r="AG64" s="219">
        <f>(AG56+AG57+AG60)/AG63</f>
        <v>15423.040825379001</v>
      </c>
      <c r="AH64" s="219">
        <f>(AH56+AH57+AH60)/AH63</f>
        <v>19948.030037907505</v>
      </c>
      <c r="AI64" s="219">
        <f>(AI56+AI57+AI60)/AI63</f>
        <v>16915.15513267627</v>
      </c>
      <c r="AJ64" s="219">
        <f>(AJ56+AJ57+AJ60)/AJ63</f>
        <v>15399.1293555724</v>
      </c>
      <c r="AK64" s="219">
        <f>(AK56+AK57+AK60)/AK63</f>
        <v>18729.856321249183</v>
      </c>
      <c r="AL64" s="54">
        <v>2023</v>
      </c>
      <c r="AM64" s="10"/>
    </row>
    <row r="65" spans="1:39" s="8" customFormat="1" ht="80.25" customHeight="1" hidden="1">
      <c r="A65" s="10"/>
      <c r="B65" s="45">
        <v>0</v>
      </c>
      <c r="C65" s="45">
        <v>2</v>
      </c>
      <c r="D65" s="45">
        <v>9</v>
      </c>
      <c r="E65" s="45">
        <v>0</v>
      </c>
      <c r="F65" s="45">
        <v>7</v>
      </c>
      <c r="G65" s="45">
        <v>0</v>
      </c>
      <c r="H65" s="45">
        <v>2</v>
      </c>
      <c r="I65" s="45">
        <v>1</v>
      </c>
      <c r="J65" s="45">
        <v>2</v>
      </c>
      <c r="K65" s="45">
        <v>1</v>
      </c>
      <c r="L65" s="45">
        <v>0</v>
      </c>
      <c r="M65" s="45">
        <v>1</v>
      </c>
      <c r="N65" s="45">
        <v>2</v>
      </c>
      <c r="O65" s="45">
        <v>0</v>
      </c>
      <c r="P65" s="45">
        <v>1</v>
      </c>
      <c r="Q65" s="45">
        <v>1</v>
      </c>
      <c r="R65" s="45" t="s">
        <v>89</v>
      </c>
      <c r="S65" s="45">
        <v>1</v>
      </c>
      <c r="T65" s="45">
        <v>2</v>
      </c>
      <c r="U65" s="45">
        <v>1</v>
      </c>
      <c r="V65" s="45">
        <v>0</v>
      </c>
      <c r="W65" s="45">
        <v>1</v>
      </c>
      <c r="X65" s="45">
        <v>0</v>
      </c>
      <c r="Y65" s="45">
        <v>0</v>
      </c>
      <c r="Z65" s="45">
        <v>4</v>
      </c>
      <c r="AA65" s="45">
        <v>0</v>
      </c>
      <c r="AB65" s="45">
        <v>0</v>
      </c>
      <c r="AC65" s="265" t="s">
        <v>252</v>
      </c>
      <c r="AD65" s="95" t="s">
        <v>116</v>
      </c>
      <c r="AE65" s="145"/>
      <c r="AF65" s="145"/>
      <c r="AG65" s="145"/>
      <c r="AH65" s="145"/>
      <c r="AI65" s="145"/>
      <c r="AJ65" s="145"/>
      <c r="AK65" s="145"/>
      <c r="AL65" s="141"/>
      <c r="AM65" s="10"/>
    </row>
    <row r="66" spans="1:39" s="8" customFormat="1" ht="26.25" customHeight="1" hidden="1">
      <c r="A66" s="10"/>
      <c r="B66" s="45">
        <v>0</v>
      </c>
      <c r="C66" s="45">
        <v>2</v>
      </c>
      <c r="D66" s="45">
        <v>9</v>
      </c>
      <c r="E66" s="45">
        <v>0</v>
      </c>
      <c r="F66" s="45">
        <v>7</v>
      </c>
      <c r="G66" s="45">
        <v>0</v>
      </c>
      <c r="H66" s="45">
        <v>2</v>
      </c>
      <c r="I66" s="45">
        <v>1</v>
      </c>
      <c r="J66" s="45">
        <v>2</v>
      </c>
      <c r="K66" s="45">
        <v>1</v>
      </c>
      <c r="L66" s="45"/>
      <c r="M66" s="45"/>
      <c r="N66" s="58">
        <v>2</v>
      </c>
      <c r="O66" s="58">
        <v>0</v>
      </c>
      <c r="P66" s="45">
        <v>3</v>
      </c>
      <c r="Q66" s="45">
        <v>3</v>
      </c>
      <c r="R66" s="45"/>
      <c r="S66" s="45">
        <v>1</v>
      </c>
      <c r="T66" s="45">
        <v>2</v>
      </c>
      <c r="U66" s="45">
        <v>1</v>
      </c>
      <c r="V66" s="45">
        <v>0</v>
      </c>
      <c r="W66" s="45">
        <v>1</v>
      </c>
      <c r="X66" s="45">
        <v>0</v>
      </c>
      <c r="Y66" s="45">
        <v>0</v>
      </c>
      <c r="Z66" s="45">
        <v>4</v>
      </c>
      <c r="AA66" s="45">
        <v>0</v>
      </c>
      <c r="AB66" s="45">
        <v>0</v>
      </c>
      <c r="AC66" s="266"/>
      <c r="AD66" s="95" t="s">
        <v>116</v>
      </c>
      <c r="AE66" s="136"/>
      <c r="AF66" s="145"/>
      <c r="AG66" s="136"/>
      <c r="AH66" s="136"/>
      <c r="AI66" s="136"/>
      <c r="AJ66" s="136"/>
      <c r="AK66" s="146"/>
      <c r="AL66" s="136"/>
      <c r="AM66" s="10"/>
    </row>
    <row r="67" spans="1:39" s="8" customFormat="1" ht="83.25" customHeight="1" hidden="1">
      <c r="A67" s="10"/>
      <c r="B67" s="45"/>
      <c r="C67" s="45"/>
      <c r="D67" s="45"/>
      <c r="E67" s="45"/>
      <c r="F67" s="45"/>
      <c r="G67" s="45"/>
      <c r="H67" s="45"/>
      <c r="I67" s="45"/>
      <c r="J67" s="45"/>
      <c r="K67" s="45"/>
      <c r="L67" s="45"/>
      <c r="M67" s="45"/>
      <c r="N67" s="45"/>
      <c r="O67" s="45"/>
      <c r="P67" s="58"/>
      <c r="Q67" s="58"/>
      <c r="R67" s="58"/>
      <c r="S67" s="45">
        <v>1</v>
      </c>
      <c r="T67" s="45">
        <v>2</v>
      </c>
      <c r="U67" s="45">
        <v>1</v>
      </c>
      <c r="V67" s="45">
        <v>0</v>
      </c>
      <c r="W67" s="45">
        <v>1</v>
      </c>
      <c r="X67" s="45">
        <v>0</v>
      </c>
      <c r="Y67" s="45">
        <v>0</v>
      </c>
      <c r="Z67" s="45">
        <v>4</v>
      </c>
      <c r="AA67" s="45">
        <v>0</v>
      </c>
      <c r="AB67" s="45">
        <v>1</v>
      </c>
      <c r="AC67" s="110" t="s">
        <v>184</v>
      </c>
      <c r="AD67" s="55" t="s">
        <v>115</v>
      </c>
      <c r="AE67" s="40"/>
      <c r="AF67" s="87"/>
      <c r="AG67" s="40"/>
      <c r="AH67" s="40"/>
      <c r="AI67" s="40"/>
      <c r="AJ67" s="40"/>
      <c r="AK67" s="67"/>
      <c r="AL67" s="40"/>
      <c r="AM67" s="10"/>
    </row>
    <row r="68" spans="1:39" s="8" customFormat="1" ht="73.5" customHeight="1" hidden="1">
      <c r="A68" s="10"/>
      <c r="B68" s="45">
        <v>0</v>
      </c>
      <c r="C68" s="45">
        <v>2</v>
      </c>
      <c r="D68" s="45">
        <v>9</v>
      </c>
      <c r="E68" s="45">
        <v>0</v>
      </c>
      <c r="F68" s="45">
        <v>7</v>
      </c>
      <c r="G68" s="45">
        <v>0</v>
      </c>
      <c r="H68" s="45">
        <v>2</v>
      </c>
      <c r="I68" s="45">
        <v>1</v>
      </c>
      <c r="J68" s="45">
        <v>2</v>
      </c>
      <c r="K68" s="45">
        <v>1</v>
      </c>
      <c r="L68" s="45"/>
      <c r="M68" s="45"/>
      <c r="N68" s="45">
        <v>2</v>
      </c>
      <c r="O68" s="45">
        <v>0</v>
      </c>
      <c r="P68" s="58">
        <v>4</v>
      </c>
      <c r="Q68" s="58">
        <v>3</v>
      </c>
      <c r="R68" s="58"/>
      <c r="S68" s="58">
        <v>1</v>
      </c>
      <c r="T68" s="58">
        <v>2</v>
      </c>
      <c r="U68" s="58">
        <v>1</v>
      </c>
      <c r="V68" s="58">
        <v>0</v>
      </c>
      <c r="W68" s="58">
        <v>1</v>
      </c>
      <c r="X68" s="58">
        <v>0</v>
      </c>
      <c r="Y68" s="58">
        <v>0</v>
      </c>
      <c r="Z68" s="58">
        <v>5</v>
      </c>
      <c r="AA68" s="58">
        <v>0</v>
      </c>
      <c r="AB68" s="58">
        <v>0</v>
      </c>
      <c r="AC68" s="246" t="s">
        <v>253</v>
      </c>
      <c r="AD68" s="95" t="s">
        <v>116</v>
      </c>
      <c r="AE68" s="136"/>
      <c r="AF68" s="145"/>
      <c r="AG68" s="136"/>
      <c r="AH68" s="136"/>
      <c r="AI68" s="136"/>
      <c r="AJ68" s="136"/>
      <c r="AK68" s="103"/>
      <c r="AL68" s="136"/>
      <c r="AM68" s="10"/>
    </row>
    <row r="69" spans="1:39" s="8" customFormat="1" ht="37.5" customHeight="1" hidden="1">
      <c r="A69" s="10"/>
      <c r="B69" s="45">
        <v>0</v>
      </c>
      <c r="C69" s="45">
        <v>2</v>
      </c>
      <c r="D69" s="45">
        <v>9</v>
      </c>
      <c r="E69" s="45">
        <v>0</v>
      </c>
      <c r="F69" s="45">
        <v>7</v>
      </c>
      <c r="G69" s="45">
        <v>0</v>
      </c>
      <c r="H69" s="45">
        <v>2</v>
      </c>
      <c r="I69" s="45">
        <v>1</v>
      </c>
      <c r="J69" s="45">
        <v>2</v>
      </c>
      <c r="K69" s="45">
        <v>1</v>
      </c>
      <c r="L69" s="45">
        <v>0</v>
      </c>
      <c r="M69" s="45">
        <v>1</v>
      </c>
      <c r="N69" s="45">
        <v>2</v>
      </c>
      <c r="O69" s="45">
        <v>0</v>
      </c>
      <c r="P69" s="58">
        <v>1</v>
      </c>
      <c r="Q69" s="58">
        <v>3</v>
      </c>
      <c r="R69" s="58" t="s">
        <v>89</v>
      </c>
      <c r="S69" s="58">
        <v>1</v>
      </c>
      <c r="T69" s="58">
        <v>2</v>
      </c>
      <c r="U69" s="58">
        <v>1</v>
      </c>
      <c r="V69" s="58">
        <v>0</v>
      </c>
      <c r="W69" s="58">
        <v>1</v>
      </c>
      <c r="X69" s="58">
        <v>0</v>
      </c>
      <c r="Y69" s="58">
        <v>0</v>
      </c>
      <c r="Z69" s="58">
        <v>5</v>
      </c>
      <c r="AA69" s="58">
        <v>0</v>
      </c>
      <c r="AB69" s="58">
        <v>0</v>
      </c>
      <c r="AC69" s="247"/>
      <c r="AD69" s="95" t="s">
        <v>116</v>
      </c>
      <c r="AE69" s="136"/>
      <c r="AF69" s="145"/>
      <c r="AG69" s="136"/>
      <c r="AH69" s="136"/>
      <c r="AI69" s="136"/>
      <c r="AJ69" s="136"/>
      <c r="AK69" s="103"/>
      <c r="AL69" s="136"/>
      <c r="AM69" s="10"/>
    </row>
    <row r="70" spans="1:39" s="8" customFormat="1" ht="125.25" customHeight="1" hidden="1">
      <c r="A70" s="10"/>
      <c r="B70" s="45"/>
      <c r="C70" s="45"/>
      <c r="D70" s="45"/>
      <c r="E70" s="45"/>
      <c r="F70" s="45"/>
      <c r="G70" s="45"/>
      <c r="H70" s="45"/>
      <c r="I70" s="45"/>
      <c r="J70" s="45"/>
      <c r="K70" s="45"/>
      <c r="L70" s="45"/>
      <c r="M70" s="45"/>
      <c r="N70" s="45"/>
      <c r="O70" s="45"/>
      <c r="P70" s="58"/>
      <c r="Q70" s="58"/>
      <c r="R70" s="58"/>
      <c r="S70" s="58">
        <v>1</v>
      </c>
      <c r="T70" s="58">
        <v>2</v>
      </c>
      <c r="U70" s="58">
        <v>1</v>
      </c>
      <c r="V70" s="58">
        <v>0</v>
      </c>
      <c r="W70" s="58">
        <v>1</v>
      </c>
      <c r="X70" s="58">
        <v>0</v>
      </c>
      <c r="Y70" s="58">
        <v>0</v>
      </c>
      <c r="Z70" s="58">
        <v>5</v>
      </c>
      <c r="AA70" s="58">
        <v>0</v>
      </c>
      <c r="AB70" s="58">
        <v>1</v>
      </c>
      <c r="AC70" s="85" t="s">
        <v>254</v>
      </c>
      <c r="AD70" s="55" t="s">
        <v>115</v>
      </c>
      <c r="AE70" s="40"/>
      <c r="AF70" s="147"/>
      <c r="AG70" s="40"/>
      <c r="AH70" s="40"/>
      <c r="AI70" s="40"/>
      <c r="AJ70" s="40"/>
      <c r="AK70" s="67"/>
      <c r="AL70" s="40"/>
      <c r="AM70" s="10"/>
    </row>
    <row r="71" spans="1:39" s="8" customFormat="1" ht="138.75" customHeight="1">
      <c r="A71" s="10"/>
      <c r="B71" s="45">
        <v>0</v>
      </c>
      <c r="C71" s="45">
        <v>2</v>
      </c>
      <c r="D71" s="45">
        <v>9</v>
      </c>
      <c r="E71" s="45">
        <v>0</v>
      </c>
      <c r="F71" s="45">
        <v>7</v>
      </c>
      <c r="G71" s="45">
        <v>0</v>
      </c>
      <c r="H71" s="45">
        <v>3</v>
      </c>
      <c r="I71" s="45">
        <v>1</v>
      </c>
      <c r="J71" s="45">
        <v>2</v>
      </c>
      <c r="K71" s="45">
        <v>1</v>
      </c>
      <c r="L71" s="45">
        <v>0</v>
      </c>
      <c r="M71" s="45">
        <v>1</v>
      </c>
      <c r="N71" s="45">
        <v>1</v>
      </c>
      <c r="O71" s="45">
        <v>0</v>
      </c>
      <c r="P71" s="58">
        <v>9</v>
      </c>
      <c r="Q71" s="58">
        <v>2</v>
      </c>
      <c r="R71" s="58" t="s">
        <v>89</v>
      </c>
      <c r="S71" s="58">
        <v>1</v>
      </c>
      <c r="T71" s="58">
        <v>2</v>
      </c>
      <c r="U71" s="58">
        <v>1</v>
      </c>
      <c r="V71" s="58">
        <v>0</v>
      </c>
      <c r="W71" s="58">
        <v>1</v>
      </c>
      <c r="X71" s="58">
        <v>0</v>
      </c>
      <c r="Y71" s="58">
        <v>0</v>
      </c>
      <c r="Z71" s="58">
        <v>6</v>
      </c>
      <c r="AA71" s="58">
        <v>0</v>
      </c>
      <c r="AB71" s="58">
        <v>0</v>
      </c>
      <c r="AC71" s="113" t="s">
        <v>306</v>
      </c>
      <c r="AD71" s="95" t="s">
        <v>116</v>
      </c>
      <c r="AE71" s="142">
        <v>45000</v>
      </c>
      <c r="AF71" s="142">
        <v>0</v>
      </c>
      <c r="AG71" s="142">
        <v>0</v>
      </c>
      <c r="AH71" s="142">
        <v>0</v>
      </c>
      <c r="AI71" s="142">
        <v>0</v>
      </c>
      <c r="AJ71" s="142">
        <v>0</v>
      </c>
      <c r="AK71" s="143">
        <f>SUM(AE71:AJ71)</f>
        <v>45000</v>
      </c>
      <c r="AL71" s="136">
        <v>2018</v>
      </c>
      <c r="AM71" s="10"/>
    </row>
    <row r="72" spans="1:39" s="8" customFormat="1" ht="141.75" customHeight="1">
      <c r="A72" s="10"/>
      <c r="B72" s="45"/>
      <c r="C72" s="45"/>
      <c r="D72" s="45"/>
      <c r="E72" s="45"/>
      <c r="F72" s="45"/>
      <c r="G72" s="45"/>
      <c r="H72" s="45"/>
      <c r="I72" s="45"/>
      <c r="J72" s="45"/>
      <c r="K72" s="45"/>
      <c r="L72" s="45"/>
      <c r="M72" s="45"/>
      <c r="N72" s="45"/>
      <c r="O72" s="45"/>
      <c r="P72" s="58"/>
      <c r="Q72" s="58"/>
      <c r="R72" s="58"/>
      <c r="S72" s="58">
        <v>1</v>
      </c>
      <c r="T72" s="58">
        <v>2</v>
      </c>
      <c r="U72" s="58">
        <v>1</v>
      </c>
      <c r="V72" s="58">
        <v>0</v>
      </c>
      <c r="W72" s="58">
        <v>1</v>
      </c>
      <c r="X72" s="58">
        <v>0</v>
      </c>
      <c r="Y72" s="58">
        <v>0</v>
      </c>
      <c r="Z72" s="58">
        <v>6</v>
      </c>
      <c r="AA72" s="58">
        <v>0</v>
      </c>
      <c r="AB72" s="58">
        <v>1</v>
      </c>
      <c r="AC72" s="110" t="s">
        <v>309</v>
      </c>
      <c r="AD72" s="55" t="s">
        <v>115</v>
      </c>
      <c r="AE72" s="40">
        <v>1</v>
      </c>
      <c r="AF72" s="147">
        <v>0</v>
      </c>
      <c r="AG72" s="40">
        <v>0</v>
      </c>
      <c r="AH72" s="40">
        <v>0</v>
      </c>
      <c r="AI72" s="40">
        <v>0</v>
      </c>
      <c r="AJ72" s="40">
        <v>0</v>
      </c>
      <c r="AK72" s="67">
        <f>SUM(AE72:AJ72)</f>
        <v>1</v>
      </c>
      <c r="AL72" s="40">
        <v>2018</v>
      </c>
      <c r="AM72" s="10"/>
    </row>
    <row r="73" spans="1:39" s="8" customFormat="1" ht="48.75" customHeight="1">
      <c r="A73" s="10"/>
      <c r="B73" s="45">
        <v>0</v>
      </c>
      <c r="C73" s="45">
        <v>2</v>
      </c>
      <c r="D73" s="45">
        <v>9</v>
      </c>
      <c r="E73" s="45">
        <v>0</v>
      </c>
      <c r="F73" s="45">
        <v>7</v>
      </c>
      <c r="G73" s="45">
        <v>0</v>
      </c>
      <c r="H73" s="45">
        <v>9</v>
      </c>
      <c r="I73" s="45">
        <v>1</v>
      </c>
      <c r="J73" s="45">
        <v>2</v>
      </c>
      <c r="K73" s="45">
        <v>1</v>
      </c>
      <c r="L73" s="45">
        <v>0</v>
      </c>
      <c r="M73" s="45">
        <v>1</v>
      </c>
      <c r="N73" s="45">
        <v>2</v>
      </c>
      <c r="O73" s="45">
        <v>0</v>
      </c>
      <c r="P73" s="58">
        <v>0</v>
      </c>
      <c r="Q73" s="58">
        <v>4</v>
      </c>
      <c r="R73" s="58" t="s">
        <v>86</v>
      </c>
      <c r="S73" s="58">
        <v>1</v>
      </c>
      <c r="T73" s="58">
        <v>2</v>
      </c>
      <c r="U73" s="58">
        <v>1</v>
      </c>
      <c r="V73" s="58">
        <v>0</v>
      </c>
      <c r="W73" s="58">
        <v>1</v>
      </c>
      <c r="X73" s="58">
        <v>0</v>
      </c>
      <c r="Y73" s="58">
        <v>0</v>
      </c>
      <c r="Z73" s="58">
        <v>7</v>
      </c>
      <c r="AA73" s="58">
        <v>0</v>
      </c>
      <c r="AB73" s="58">
        <v>0</v>
      </c>
      <c r="AC73" s="113" t="s">
        <v>307</v>
      </c>
      <c r="AD73" s="95" t="s">
        <v>308</v>
      </c>
      <c r="AE73" s="142">
        <v>42000</v>
      </c>
      <c r="AF73" s="142">
        <v>0</v>
      </c>
      <c r="AG73" s="142">
        <v>0</v>
      </c>
      <c r="AH73" s="142">
        <v>0</v>
      </c>
      <c r="AI73" s="142">
        <v>0</v>
      </c>
      <c r="AJ73" s="142">
        <v>0</v>
      </c>
      <c r="AK73" s="143">
        <f>SUM(AE73:AJ73)</f>
        <v>42000</v>
      </c>
      <c r="AL73" s="136">
        <v>2018</v>
      </c>
      <c r="AM73" s="10"/>
    </row>
    <row r="74" spans="1:39" s="8" customFormat="1" ht="60" customHeight="1">
      <c r="A74" s="10"/>
      <c r="B74" s="45"/>
      <c r="C74" s="45"/>
      <c r="D74" s="45"/>
      <c r="E74" s="45"/>
      <c r="F74" s="45"/>
      <c r="G74" s="45"/>
      <c r="H74" s="45"/>
      <c r="I74" s="45"/>
      <c r="J74" s="45"/>
      <c r="K74" s="45"/>
      <c r="L74" s="45"/>
      <c r="M74" s="45"/>
      <c r="N74" s="45"/>
      <c r="O74" s="45"/>
      <c r="P74" s="58"/>
      <c r="Q74" s="58"/>
      <c r="R74" s="58"/>
      <c r="S74" s="58">
        <v>1</v>
      </c>
      <c r="T74" s="58">
        <v>2</v>
      </c>
      <c r="U74" s="58">
        <v>1</v>
      </c>
      <c r="V74" s="58">
        <v>0</v>
      </c>
      <c r="W74" s="58">
        <v>1</v>
      </c>
      <c r="X74" s="58">
        <v>0</v>
      </c>
      <c r="Y74" s="58">
        <v>0</v>
      </c>
      <c r="Z74" s="58">
        <v>7</v>
      </c>
      <c r="AA74" s="58">
        <v>0</v>
      </c>
      <c r="AB74" s="58">
        <v>1</v>
      </c>
      <c r="AC74" s="110" t="s">
        <v>310</v>
      </c>
      <c r="AD74" s="55" t="s">
        <v>115</v>
      </c>
      <c r="AE74" s="40">
        <v>1</v>
      </c>
      <c r="AF74" s="147">
        <v>0</v>
      </c>
      <c r="AG74" s="40">
        <v>0</v>
      </c>
      <c r="AH74" s="40">
        <v>0</v>
      </c>
      <c r="AI74" s="40">
        <v>0</v>
      </c>
      <c r="AJ74" s="40">
        <v>0</v>
      </c>
      <c r="AK74" s="67">
        <f>SUM(AE74:AJ74)</f>
        <v>1</v>
      </c>
      <c r="AL74" s="40">
        <v>2018</v>
      </c>
      <c r="AM74" s="10"/>
    </row>
    <row r="75" spans="1:39" s="8" customFormat="1" ht="107.25" customHeight="1">
      <c r="A75" s="10"/>
      <c r="B75" s="45"/>
      <c r="C75" s="45"/>
      <c r="D75" s="45"/>
      <c r="E75" s="45"/>
      <c r="F75" s="45"/>
      <c r="G75" s="45"/>
      <c r="H75" s="45"/>
      <c r="I75" s="45"/>
      <c r="J75" s="45"/>
      <c r="K75" s="45"/>
      <c r="L75" s="45"/>
      <c r="M75" s="45"/>
      <c r="N75" s="45"/>
      <c r="O75" s="45"/>
      <c r="P75" s="58"/>
      <c r="Q75" s="58"/>
      <c r="R75" s="58"/>
      <c r="S75" s="58">
        <v>1</v>
      </c>
      <c r="T75" s="58">
        <v>2</v>
      </c>
      <c r="U75" s="58">
        <v>1</v>
      </c>
      <c r="V75" s="58">
        <v>0</v>
      </c>
      <c r="W75" s="58">
        <v>1</v>
      </c>
      <c r="X75" s="58">
        <v>0</v>
      </c>
      <c r="Y75" s="58">
        <v>0</v>
      </c>
      <c r="Z75" s="58">
        <v>8</v>
      </c>
      <c r="AA75" s="58">
        <v>0</v>
      </c>
      <c r="AB75" s="58">
        <v>0</v>
      </c>
      <c r="AC75" s="188" t="s">
        <v>343</v>
      </c>
      <c r="AD75" s="189"/>
      <c r="AE75" s="190"/>
      <c r="AF75" s="204"/>
      <c r="AG75" s="190"/>
      <c r="AH75" s="190"/>
      <c r="AI75" s="190"/>
      <c r="AJ75" s="190"/>
      <c r="AK75" s="206"/>
      <c r="AL75" s="190"/>
      <c r="AM75" s="10"/>
    </row>
    <row r="76" spans="1:39" s="8" customFormat="1" ht="107.25" customHeight="1">
      <c r="A76" s="10"/>
      <c r="B76" s="45"/>
      <c r="C76" s="45"/>
      <c r="D76" s="45"/>
      <c r="E76" s="45"/>
      <c r="F76" s="45"/>
      <c r="G76" s="45"/>
      <c r="H76" s="45"/>
      <c r="I76" s="45"/>
      <c r="J76" s="45"/>
      <c r="K76" s="45"/>
      <c r="L76" s="45"/>
      <c r="M76" s="45"/>
      <c r="N76" s="45"/>
      <c r="O76" s="45"/>
      <c r="P76" s="58"/>
      <c r="Q76" s="58"/>
      <c r="R76" s="58"/>
      <c r="S76" s="58">
        <v>1</v>
      </c>
      <c r="T76" s="58">
        <v>2</v>
      </c>
      <c r="U76" s="58">
        <v>1</v>
      </c>
      <c r="V76" s="58">
        <v>0</v>
      </c>
      <c r="W76" s="58">
        <v>1</v>
      </c>
      <c r="X76" s="58">
        <v>0</v>
      </c>
      <c r="Y76" s="58">
        <v>0</v>
      </c>
      <c r="Z76" s="58">
        <v>8</v>
      </c>
      <c r="AA76" s="58">
        <v>0</v>
      </c>
      <c r="AB76" s="58">
        <v>1</v>
      </c>
      <c r="AC76" s="110" t="s">
        <v>344</v>
      </c>
      <c r="AD76" s="55" t="s">
        <v>130</v>
      </c>
      <c r="AE76" s="40">
        <v>0</v>
      </c>
      <c r="AF76" s="147">
        <v>100</v>
      </c>
      <c r="AG76" s="40"/>
      <c r="AH76" s="40"/>
      <c r="AI76" s="40"/>
      <c r="AJ76" s="40"/>
      <c r="AK76" s="67">
        <v>100</v>
      </c>
      <c r="AL76" s="40">
        <v>2019</v>
      </c>
      <c r="AM76" s="10"/>
    </row>
    <row r="77" spans="1:39" s="8" customFormat="1" ht="107.25" customHeight="1">
      <c r="A77" s="10"/>
      <c r="B77" s="58">
        <v>0</v>
      </c>
      <c r="C77" s="58">
        <v>2</v>
      </c>
      <c r="D77" s="58">
        <v>9</v>
      </c>
      <c r="E77" s="58">
        <v>0</v>
      </c>
      <c r="F77" s="58">
        <v>7</v>
      </c>
      <c r="G77" s="58">
        <v>0</v>
      </c>
      <c r="H77" s="58">
        <v>2</v>
      </c>
      <c r="I77" s="58">
        <v>1</v>
      </c>
      <c r="J77" s="58">
        <v>2</v>
      </c>
      <c r="K77" s="58">
        <v>1</v>
      </c>
      <c r="L77" s="58">
        <v>0</v>
      </c>
      <c r="M77" s="58">
        <v>1</v>
      </c>
      <c r="N77" s="58">
        <v>5</v>
      </c>
      <c r="O77" s="58">
        <v>3</v>
      </c>
      <c r="P77" s="58">
        <v>0</v>
      </c>
      <c r="Q77" s="58">
        <v>3</v>
      </c>
      <c r="R77" s="58">
        <v>1</v>
      </c>
      <c r="S77" s="58">
        <v>1</v>
      </c>
      <c r="T77" s="58">
        <v>2</v>
      </c>
      <c r="U77" s="58">
        <v>1</v>
      </c>
      <c r="V77" s="58">
        <v>0</v>
      </c>
      <c r="W77" s="58">
        <v>1</v>
      </c>
      <c r="X77" s="58">
        <v>0</v>
      </c>
      <c r="Y77" s="58">
        <v>0</v>
      </c>
      <c r="Z77" s="58">
        <v>9</v>
      </c>
      <c r="AA77" s="58">
        <v>0</v>
      </c>
      <c r="AB77" s="58">
        <v>0</v>
      </c>
      <c r="AC77" s="188" t="s">
        <v>402</v>
      </c>
      <c r="AD77" s="189" t="s">
        <v>116</v>
      </c>
      <c r="AE77" s="229"/>
      <c r="AF77" s="229"/>
      <c r="AG77" s="229">
        <v>3411200</v>
      </c>
      <c r="AH77" s="229">
        <v>10155600</v>
      </c>
      <c r="AI77" s="229">
        <v>10155600</v>
      </c>
      <c r="AJ77" s="229">
        <v>10155600</v>
      </c>
      <c r="AK77" s="230">
        <f>SUM(AE77:AJ77)</f>
        <v>33878000</v>
      </c>
      <c r="AL77" s="190">
        <v>2023</v>
      </c>
      <c r="AM77" s="10"/>
    </row>
    <row r="78" spans="1:39" s="8" customFormat="1" ht="69.75" customHeight="1">
      <c r="A78" s="10"/>
      <c r="B78" s="58"/>
      <c r="C78" s="58"/>
      <c r="D78" s="58"/>
      <c r="E78" s="58"/>
      <c r="F78" s="58"/>
      <c r="G78" s="58"/>
      <c r="H78" s="58"/>
      <c r="I78" s="58"/>
      <c r="J78" s="58"/>
      <c r="K78" s="58"/>
      <c r="L78" s="58"/>
      <c r="M78" s="58"/>
      <c r="N78" s="58"/>
      <c r="O78" s="58"/>
      <c r="P78" s="58"/>
      <c r="Q78" s="58"/>
      <c r="R78" s="58"/>
      <c r="S78" s="58">
        <v>1</v>
      </c>
      <c r="T78" s="58">
        <v>2</v>
      </c>
      <c r="U78" s="58">
        <v>1</v>
      </c>
      <c r="V78" s="58">
        <v>0</v>
      </c>
      <c r="W78" s="58">
        <v>1</v>
      </c>
      <c r="X78" s="58">
        <v>0</v>
      </c>
      <c r="Y78" s="58">
        <v>0</v>
      </c>
      <c r="Z78" s="58">
        <v>9</v>
      </c>
      <c r="AA78" s="58">
        <v>0</v>
      </c>
      <c r="AB78" s="58">
        <v>1</v>
      </c>
      <c r="AC78" s="123" t="s">
        <v>403</v>
      </c>
      <c r="AD78" s="59" t="s">
        <v>130</v>
      </c>
      <c r="AE78" s="149"/>
      <c r="AF78" s="147"/>
      <c r="AG78" s="149">
        <v>129</v>
      </c>
      <c r="AH78" s="149">
        <v>130</v>
      </c>
      <c r="AI78" s="149">
        <v>130</v>
      </c>
      <c r="AJ78" s="149">
        <v>130</v>
      </c>
      <c r="AK78" s="218">
        <f>SUM(AG78:AJ78)</f>
        <v>519</v>
      </c>
      <c r="AL78" s="149">
        <v>2023</v>
      </c>
      <c r="AM78" s="10"/>
    </row>
    <row r="79" spans="1:39" s="8" customFormat="1" ht="119.25" customHeight="1">
      <c r="A79" s="10"/>
      <c r="B79" s="45"/>
      <c r="C79" s="45"/>
      <c r="D79" s="45"/>
      <c r="E79" s="45"/>
      <c r="F79" s="45"/>
      <c r="G79" s="45"/>
      <c r="H79" s="45"/>
      <c r="I79" s="45"/>
      <c r="J79" s="45"/>
      <c r="K79" s="45"/>
      <c r="L79" s="45"/>
      <c r="M79" s="45"/>
      <c r="N79" s="45"/>
      <c r="O79" s="45"/>
      <c r="P79" s="45"/>
      <c r="Q79" s="45"/>
      <c r="R79" s="45"/>
      <c r="S79" s="58">
        <v>1</v>
      </c>
      <c r="T79" s="58">
        <v>2</v>
      </c>
      <c r="U79" s="58">
        <v>1</v>
      </c>
      <c r="V79" s="58">
        <v>0</v>
      </c>
      <c r="W79" s="58">
        <v>2</v>
      </c>
      <c r="X79" s="58">
        <v>0</v>
      </c>
      <c r="Y79" s="58">
        <v>0</v>
      </c>
      <c r="Z79" s="45">
        <v>0</v>
      </c>
      <c r="AA79" s="45">
        <v>0</v>
      </c>
      <c r="AB79" s="45">
        <v>0</v>
      </c>
      <c r="AC79" s="112" t="s">
        <v>240</v>
      </c>
      <c r="AD79" s="97"/>
      <c r="AE79" s="148"/>
      <c r="AF79" s="148"/>
      <c r="AG79" s="148"/>
      <c r="AH79" s="148"/>
      <c r="AI79" s="148"/>
      <c r="AJ79" s="148"/>
      <c r="AK79" s="104"/>
      <c r="AL79" s="148"/>
      <c r="AM79" s="10"/>
    </row>
    <row r="80" spans="1:39" s="8" customFormat="1" ht="80.25" customHeight="1">
      <c r="A80" s="10"/>
      <c r="B80" s="45"/>
      <c r="C80" s="45"/>
      <c r="D80" s="45"/>
      <c r="E80" s="45"/>
      <c r="F80" s="45"/>
      <c r="G80" s="45"/>
      <c r="H80" s="45"/>
      <c r="I80" s="45"/>
      <c r="J80" s="45"/>
      <c r="K80" s="45"/>
      <c r="L80" s="45"/>
      <c r="M80" s="45"/>
      <c r="N80" s="45"/>
      <c r="O80" s="45"/>
      <c r="P80" s="45"/>
      <c r="Q80" s="45"/>
      <c r="R80" s="45"/>
      <c r="S80" s="58">
        <v>1</v>
      </c>
      <c r="T80" s="58">
        <v>2</v>
      </c>
      <c r="U80" s="58">
        <v>1</v>
      </c>
      <c r="V80" s="58">
        <v>0</v>
      </c>
      <c r="W80" s="58">
        <v>2</v>
      </c>
      <c r="X80" s="58">
        <v>0</v>
      </c>
      <c r="Y80" s="58">
        <v>0</v>
      </c>
      <c r="Z80" s="45">
        <v>0</v>
      </c>
      <c r="AA80" s="45">
        <v>0</v>
      </c>
      <c r="AB80" s="45">
        <v>1</v>
      </c>
      <c r="AC80" s="117" t="s">
        <v>272</v>
      </c>
      <c r="AD80" s="55" t="s">
        <v>114</v>
      </c>
      <c r="AE80" s="40">
        <v>100</v>
      </c>
      <c r="AF80" s="40">
        <v>100</v>
      </c>
      <c r="AG80" s="40">
        <v>100</v>
      </c>
      <c r="AH80" s="40">
        <v>100</v>
      </c>
      <c r="AI80" s="40">
        <v>100</v>
      </c>
      <c r="AJ80" s="40">
        <v>100</v>
      </c>
      <c r="AK80" s="67">
        <v>100</v>
      </c>
      <c r="AL80" s="40">
        <v>2023</v>
      </c>
      <c r="AM80" s="10"/>
    </row>
    <row r="81" spans="1:39" s="8" customFormat="1" ht="49.5" customHeight="1">
      <c r="A81" s="10"/>
      <c r="B81" s="45"/>
      <c r="C81" s="45"/>
      <c r="D81" s="45"/>
      <c r="E81" s="45"/>
      <c r="F81" s="45"/>
      <c r="G81" s="45"/>
      <c r="H81" s="45"/>
      <c r="I81" s="45"/>
      <c r="J81" s="45"/>
      <c r="K81" s="45"/>
      <c r="L81" s="45"/>
      <c r="M81" s="45"/>
      <c r="N81" s="45"/>
      <c r="O81" s="45"/>
      <c r="P81" s="45"/>
      <c r="Q81" s="45"/>
      <c r="R81" s="45"/>
      <c r="S81" s="58">
        <v>1</v>
      </c>
      <c r="T81" s="58">
        <v>2</v>
      </c>
      <c r="U81" s="58">
        <v>1</v>
      </c>
      <c r="V81" s="58">
        <v>0</v>
      </c>
      <c r="W81" s="58">
        <v>2</v>
      </c>
      <c r="X81" s="58">
        <v>0</v>
      </c>
      <c r="Y81" s="58">
        <v>0</v>
      </c>
      <c r="Z81" s="45">
        <v>0</v>
      </c>
      <c r="AA81" s="45">
        <v>0</v>
      </c>
      <c r="AB81" s="45">
        <v>2</v>
      </c>
      <c r="AC81" s="117" t="s">
        <v>273</v>
      </c>
      <c r="AD81" s="55" t="s">
        <v>114</v>
      </c>
      <c r="AE81" s="40">
        <v>89</v>
      </c>
      <c r="AF81" s="40">
        <v>89</v>
      </c>
      <c r="AG81" s="40">
        <v>89</v>
      </c>
      <c r="AH81" s="40">
        <v>89</v>
      </c>
      <c r="AI81" s="40">
        <v>89</v>
      </c>
      <c r="AJ81" s="40">
        <v>89</v>
      </c>
      <c r="AK81" s="67">
        <v>89</v>
      </c>
      <c r="AL81" s="40">
        <v>2023</v>
      </c>
      <c r="AM81" s="10"/>
    </row>
    <row r="82" spans="1:39" s="8" customFormat="1" ht="168.75" customHeight="1">
      <c r="A82" s="10"/>
      <c r="B82" s="45">
        <v>0</v>
      </c>
      <c r="C82" s="45">
        <v>2</v>
      </c>
      <c r="D82" s="45">
        <v>9</v>
      </c>
      <c r="E82" s="45">
        <v>0</v>
      </c>
      <c r="F82" s="45">
        <v>7</v>
      </c>
      <c r="G82" s="45">
        <v>0</v>
      </c>
      <c r="H82" s="45">
        <v>2</v>
      </c>
      <c r="I82" s="45">
        <v>1</v>
      </c>
      <c r="J82" s="45">
        <v>2</v>
      </c>
      <c r="K82" s="45">
        <v>1</v>
      </c>
      <c r="L82" s="45"/>
      <c r="M82" s="45"/>
      <c r="N82" s="45">
        <v>2</v>
      </c>
      <c r="O82" s="45">
        <v>0</v>
      </c>
      <c r="P82" s="45">
        <v>1</v>
      </c>
      <c r="Q82" s="45">
        <v>0</v>
      </c>
      <c r="R82" s="45"/>
      <c r="S82" s="58">
        <v>1</v>
      </c>
      <c r="T82" s="58">
        <v>2</v>
      </c>
      <c r="U82" s="58">
        <v>1</v>
      </c>
      <c r="V82" s="58">
        <v>0</v>
      </c>
      <c r="W82" s="58">
        <v>2</v>
      </c>
      <c r="X82" s="45">
        <v>0</v>
      </c>
      <c r="Y82" s="45">
        <v>0</v>
      </c>
      <c r="Z82" s="45">
        <v>1</v>
      </c>
      <c r="AA82" s="45">
        <v>0</v>
      </c>
      <c r="AB82" s="45">
        <v>0</v>
      </c>
      <c r="AC82" s="113" t="s">
        <v>340</v>
      </c>
      <c r="AD82" s="95" t="s">
        <v>116</v>
      </c>
      <c r="AE82" s="143"/>
      <c r="AF82" s="143"/>
      <c r="AG82" s="143"/>
      <c r="AH82" s="143"/>
      <c r="AI82" s="143"/>
      <c r="AJ82" s="143"/>
      <c r="AK82" s="143"/>
      <c r="AL82" s="141"/>
      <c r="AM82" s="10"/>
    </row>
    <row r="83" spans="1:39" s="8" customFormat="1" ht="20.25" customHeight="1" hidden="1">
      <c r="A83" s="10"/>
      <c r="B83" s="45">
        <v>0</v>
      </c>
      <c r="C83" s="45">
        <v>2</v>
      </c>
      <c r="D83" s="45">
        <v>9</v>
      </c>
      <c r="E83" s="45">
        <v>0</v>
      </c>
      <c r="F83" s="45">
        <v>7</v>
      </c>
      <c r="G83" s="45">
        <v>0</v>
      </c>
      <c r="H83" s="45">
        <v>2</v>
      </c>
      <c r="I83" s="45">
        <v>1</v>
      </c>
      <c r="J83" s="45">
        <v>2</v>
      </c>
      <c r="K83" s="45">
        <v>1</v>
      </c>
      <c r="L83" s="45"/>
      <c r="M83" s="45"/>
      <c r="N83" s="45">
        <v>2</v>
      </c>
      <c r="O83" s="45">
        <v>0</v>
      </c>
      <c r="P83" s="45">
        <v>1</v>
      </c>
      <c r="Q83" s="45">
        <v>0</v>
      </c>
      <c r="R83" s="45"/>
      <c r="S83" s="45">
        <v>1</v>
      </c>
      <c r="T83" s="45">
        <v>2</v>
      </c>
      <c r="U83" s="45">
        <v>1</v>
      </c>
      <c r="V83" s="45">
        <v>0</v>
      </c>
      <c r="W83" s="45">
        <v>2</v>
      </c>
      <c r="X83" s="45">
        <v>0</v>
      </c>
      <c r="Y83" s="45">
        <v>0</v>
      </c>
      <c r="Z83" s="45">
        <v>1</v>
      </c>
      <c r="AA83" s="45">
        <v>0</v>
      </c>
      <c r="AB83" s="45">
        <v>0</v>
      </c>
      <c r="AC83" s="118" t="s">
        <v>18</v>
      </c>
      <c r="AD83" s="95" t="s">
        <v>116</v>
      </c>
      <c r="AE83" s="143"/>
      <c r="AF83" s="143"/>
      <c r="AG83" s="143"/>
      <c r="AH83" s="143"/>
      <c r="AI83" s="143"/>
      <c r="AJ83" s="143"/>
      <c r="AK83" s="143"/>
      <c r="AL83" s="141"/>
      <c r="AM83" s="10"/>
    </row>
    <row r="84" spans="1:39" s="8" customFormat="1" ht="22.5" customHeight="1">
      <c r="A84" s="10"/>
      <c r="B84" s="45">
        <v>0</v>
      </c>
      <c r="C84" s="45">
        <v>2</v>
      </c>
      <c r="D84" s="45">
        <v>9</v>
      </c>
      <c r="E84" s="45">
        <v>0</v>
      </c>
      <c r="F84" s="45">
        <v>7</v>
      </c>
      <c r="G84" s="45">
        <v>0</v>
      </c>
      <c r="H84" s="45">
        <v>2</v>
      </c>
      <c r="I84" s="45">
        <v>1</v>
      </c>
      <c r="J84" s="45">
        <v>2</v>
      </c>
      <c r="K84" s="45">
        <v>1</v>
      </c>
      <c r="L84" s="45">
        <v>0</v>
      </c>
      <c r="M84" s="45">
        <v>2</v>
      </c>
      <c r="N84" s="45">
        <v>2</v>
      </c>
      <c r="O84" s="45">
        <v>0</v>
      </c>
      <c r="P84" s="45">
        <v>0</v>
      </c>
      <c r="Q84" s="45">
        <v>4</v>
      </c>
      <c r="R84" s="45" t="s">
        <v>89</v>
      </c>
      <c r="S84" s="45">
        <v>1</v>
      </c>
      <c r="T84" s="45">
        <v>2</v>
      </c>
      <c r="U84" s="45">
        <v>1</v>
      </c>
      <c r="V84" s="45">
        <v>0</v>
      </c>
      <c r="W84" s="45">
        <v>2</v>
      </c>
      <c r="X84" s="45">
        <v>0</v>
      </c>
      <c r="Y84" s="45">
        <v>0</v>
      </c>
      <c r="Z84" s="45">
        <v>1</v>
      </c>
      <c r="AA84" s="45">
        <v>0</v>
      </c>
      <c r="AB84" s="45">
        <v>0</v>
      </c>
      <c r="AC84" s="118" t="s">
        <v>171</v>
      </c>
      <c r="AD84" s="95" t="s">
        <v>116</v>
      </c>
      <c r="AE84" s="143">
        <v>1825995.57</v>
      </c>
      <c r="AF84" s="143">
        <f>240000+410000+500000-77019.73</f>
        <v>1072980.27</v>
      </c>
      <c r="AG84" s="143">
        <v>1374733</v>
      </c>
      <c r="AH84" s="143">
        <v>1005960</v>
      </c>
      <c r="AI84" s="143">
        <v>108976</v>
      </c>
      <c r="AJ84" s="143">
        <v>400000</v>
      </c>
      <c r="AK84" s="143">
        <f>SUM(AE84:AJ84)</f>
        <v>5788644.84</v>
      </c>
      <c r="AL84" s="141">
        <v>2023</v>
      </c>
      <c r="AM84" s="10"/>
    </row>
    <row r="85" spans="1:39" s="8" customFormat="1" ht="127.5" customHeight="1">
      <c r="A85" s="10"/>
      <c r="B85" s="45"/>
      <c r="C85" s="45"/>
      <c r="D85" s="45"/>
      <c r="E85" s="45"/>
      <c r="F85" s="45"/>
      <c r="G85" s="45"/>
      <c r="H85" s="45"/>
      <c r="I85" s="45"/>
      <c r="J85" s="45"/>
      <c r="K85" s="45"/>
      <c r="L85" s="45"/>
      <c r="M85" s="45"/>
      <c r="N85" s="45"/>
      <c r="O85" s="45"/>
      <c r="P85" s="45"/>
      <c r="Q85" s="45"/>
      <c r="R85" s="45"/>
      <c r="S85" s="45">
        <v>1</v>
      </c>
      <c r="T85" s="45">
        <v>2</v>
      </c>
      <c r="U85" s="45">
        <v>1</v>
      </c>
      <c r="V85" s="45">
        <v>0</v>
      </c>
      <c r="W85" s="45">
        <v>2</v>
      </c>
      <c r="X85" s="45">
        <v>0</v>
      </c>
      <c r="Y85" s="45">
        <v>0</v>
      </c>
      <c r="Z85" s="45">
        <v>1</v>
      </c>
      <c r="AA85" s="45">
        <v>0</v>
      </c>
      <c r="AB85" s="45">
        <v>1</v>
      </c>
      <c r="AC85" s="110" t="s">
        <v>132</v>
      </c>
      <c r="AD85" s="55" t="s">
        <v>115</v>
      </c>
      <c r="AE85" s="54">
        <v>2</v>
      </c>
      <c r="AF85" s="67">
        <v>6</v>
      </c>
      <c r="AG85" s="133">
        <f>5+2</f>
        <v>7</v>
      </c>
      <c r="AH85" s="133">
        <v>8</v>
      </c>
      <c r="AI85" s="133">
        <v>1</v>
      </c>
      <c r="AJ85" s="133">
        <v>3</v>
      </c>
      <c r="AK85" s="218">
        <f>SUM(AE85:AJ85)</f>
        <v>27</v>
      </c>
      <c r="AL85" s="133">
        <v>2020</v>
      </c>
      <c r="AM85" s="10"/>
    </row>
    <row r="86" spans="1:39" s="8" customFormat="1" ht="118.5" customHeight="1">
      <c r="A86" s="10"/>
      <c r="B86" s="45">
        <v>0</v>
      </c>
      <c r="C86" s="45">
        <v>2</v>
      </c>
      <c r="D86" s="45">
        <v>9</v>
      </c>
      <c r="E86" s="45">
        <v>0</v>
      </c>
      <c r="F86" s="45">
        <v>7</v>
      </c>
      <c r="G86" s="45">
        <v>0</v>
      </c>
      <c r="H86" s="45">
        <v>3</v>
      </c>
      <c r="I86" s="45">
        <v>1</v>
      </c>
      <c r="J86" s="45">
        <v>2</v>
      </c>
      <c r="K86" s="45">
        <v>1</v>
      </c>
      <c r="L86" s="45">
        <v>0</v>
      </c>
      <c r="M86" s="45">
        <v>2</v>
      </c>
      <c r="N86" s="45">
        <v>2</v>
      </c>
      <c r="O86" s="45">
        <v>0</v>
      </c>
      <c r="P86" s="45">
        <v>0</v>
      </c>
      <c r="Q86" s="45">
        <v>8</v>
      </c>
      <c r="R86" s="45" t="s">
        <v>89</v>
      </c>
      <c r="S86" s="45">
        <v>1</v>
      </c>
      <c r="T86" s="45">
        <v>2</v>
      </c>
      <c r="U86" s="45">
        <v>1</v>
      </c>
      <c r="V86" s="45">
        <v>0</v>
      </c>
      <c r="W86" s="45">
        <v>2</v>
      </c>
      <c r="X86" s="45">
        <v>0</v>
      </c>
      <c r="Y86" s="45">
        <v>0</v>
      </c>
      <c r="Z86" s="45">
        <v>2</v>
      </c>
      <c r="AA86" s="45">
        <v>0</v>
      </c>
      <c r="AB86" s="45">
        <v>0</v>
      </c>
      <c r="AC86" s="118" t="s">
        <v>291</v>
      </c>
      <c r="AD86" s="95" t="s">
        <v>116</v>
      </c>
      <c r="AE86" s="143">
        <v>190000</v>
      </c>
      <c r="AF86" s="143">
        <f>400000-300000</f>
        <v>100000</v>
      </c>
      <c r="AG86" s="143">
        <f>700000-1250</f>
        <v>698750</v>
      </c>
      <c r="AH86" s="143">
        <v>260007</v>
      </c>
      <c r="AI86" s="143">
        <v>200000</v>
      </c>
      <c r="AJ86" s="143">
        <v>200000</v>
      </c>
      <c r="AK86" s="143">
        <f>SUM(AE86:AJ86)</f>
        <v>1648757</v>
      </c>
      <c r="AL86" s="141">
        <v>2023</v>
      </c>
      <c r="AM86" s="10"/>
    </row>
    <row r="87" spans="1:39" s="8" customFormat="1" ht="111.75" customHeight="1">
      <c r="A87" s="10"/>
      <c r="B87" s="45"/>
      <c r="C87" s="45"/>
      <c r="D87" s="45"/>
      <c r="E87" s="45"/>
      <c r="F87" s="45"/>
      <c r="G87" s="45"/>
      <c r="H87" s="45"/>
      <c r="I87" s="45"/>
      <c r="J87" s="45"/>
      <c r="K87" s="45"/>
      <c r="L87" s="45"/>
      <c r="M87" s="45"/>
      <c r="N87" s="45"/>
      <c r="O87" s="45"/>
      <c r="P87" s="45"/>
      <c r="Q87" s="45"/>
      <c r="R87" s="45"/>
      <c r="S87" s="45">
        <v>1</v>
      </c>
      <c r="T87" s="45">
        <v>2</v>
      </c>
      <c r="U87" s="45">
        <v>1</v>
      </c>
      <c r="V87" s="45">
        <v>0</v>
      </c>
      <c r="W87" s="45">
        <v>2</v>
      </c>
      <c r="X87" s="45">
        <v>0</v>
      </c>
      <c r="Y87" s="45">
        <v>0</v>
      </c>
      <c r="Z87" s="45">
        <v>2</v>
      </c>
      <c r="AA87" s="45">
        <v>0</v>
      </c>
      <c r="AB87" s="45">
        <v>1</v>
      </c>
      <c r="AC87" s="119" t="s">
        <v>133</v>
      </c>
      <c r="AD87" s="55" t="s">
        <v>115</v>
      </c>
      <c r="AE87" s="54">
        <v>2</v>
      </c>
      <c r="AF87" s="67">
        <v>1</v>
      </c>
      <c r="AG87" s="218">
        <v>1</v>
      </c>
      <c r="AH87" s="133">
        <v>2</v>
      </c>
      <c r="AI87" s="133">
        <v>2</v>
      </c>
      <c r="AJ87" s="133">
        <v>2</v>
      </c>
      <c r="AK87" s="218">
        <f>SUM(AE87:AJ87)</f>
        <v>10</v>
      </c>
      <c r="AL87" s="133">
        <v>2020</v>
      </c>
      <c r="AM87" s="10"/>
    </row>
    <row r="88" spans="1:39" s="8" customFormat="1" ht="50.25" customHeight="1" hidden="1">
      <c r="A88" s="10" t="e">
        <f>+AA88:AL338</f>
        <v>#VALUE!</v>
      </c>
      <c r="B88" s="45">
        <v>0</v>
      </c>
      <c r="C88" s="45">
        <v>2</v>
      </c>
      <c r="D88" s="45">
        <v>9</v>
      </c>
      <c r="E88" s="45">
        <v>0</v>
      </c>
      <c r="F88" s="45">
        <v>7</v>
      </c>
      <c r="G88" s="45">
        <v>0</v>
      </c>
      <c r="H88" s="45">
        <v>2</v>
      </c>
      <c r="I88" s="45">
        <v>1</v>
      </c>
      <c r="J88" s="45">
        <v>2</v>
      </c>
      <c r="K88" s="45">
        <v>1</v>
      </c>
      <c r="L88" s="45">
        <v>2</v>
      </c>
      <c r="M88" s="45"/>
      <c r="N88" s="45"/>
      <c r="O88" s="45">
        <v>0</v>
      </c>
      <c r="P88" s="45">
        <v>1</v>
      </c>
      <c r="Q88" s="45">
        <v>2</v>
      </c>
      <c r="R88" s="45"/>
      <c r="S88" s="45">
        <v>1</v>
      </c>
      <c r="T88" s="45">
        <v>2</v>
      </c>
      <c r="U88" s="45">
        <v>1</v>
      </c>
      <c r="V88" s="45">
        <v>0</v>
      </c>
      <c r="W88" s="45">
        <v>2</v>
      </c>
      <c r="X88" s="45">
        <v>0</v>
      </c>
      <c r="Y88" s="45">
        <v>0</v>
      </c>
      <c r="Z88" s="45">
        <v>3</v>
      </c>
      <c r="AA88" s="45">
        <v>0</v>
      </c>
      <c r="AB88" s="45">
        <v>0</v>
      </c>
      <c r="AC88" s="246" t="s">
        <v>101</v>
      </c>
      <c r="AD88" s="95" t="s">
        <v>116</v>
      </c>
      <c r="AE88" s="142"/>
      <c r="AF88" s="142"/>
      <c r="AG88" s="142"/>
      <c r="AH88" s="142"/>
      <c r="AI88" s="142"/>
      <c r="AJ88" s="142"/>
      <c r="AK88" s="143"/>
      <c r="AL88" s="141"/>
      <c r="AM88" s="10"/>
    </row>
    <row r="89" spans="1:39" s="8" customFormat="1" ht="65.25" customHeight="1">
      <c r="A89" s="10"/>
      <c r="B89" s="45">
        <v>0</v>
      </c>
      <c r="C89" s="45">
        <v>2</v>
      </c>
      <c r="D89" s="45">
        <v>9</v>
      </c>
      <c r="E89" s="45">
        <v>0</v>
      </c>
      <c r="F89" s="45">
        <v>7</v>
      </c>
      <c r="G89" s="45">
        <v>0</v>
      </c>
      <c r="H89" s="45">
        <v>2</v>
      </c>
      <c r="I89" s="45">
        <v>1</v>
      </c>
      <c r="J89" s="45">
        <v>2</v>
      </c>
      <c r="K89" s="45">
        <v>1</v>
      </c>
      <c r="L89" s="45">
        <v>0</v>
      </c>
      <c r="M89" s="45">
        <v>2</v>
      </c>
      <c r="N89" s="45">
        <v>2</v>
      </c>
      <c r="O89" s="45">
        <v>0</v>
      </c>
      <c r="P89" s="45">
        <v>0</v>
      </c>
      <c r="Q89" s="45">
        <v>6</v>
      </c>
      <c r="R89" s="45" t="s">
        <v>89</v>
      </c>
      <c r="S89" s="45">
        <v>1</v>
      </c>
      <c r="T89" s="45">
        <v>2</v>
      </c>
      <c r="U89" s="45">
        <v>1</v>
      </c>
      <c r="V89" s="45">
        <v>0</v>
      </c>
      <c r="W89" s="45">
        <v>2</v>
      </c>
      <c r="X89" s="45">
        <v>0</v>
      </c>
      <c r="Y89" s="45">
        <v>0</v>
      </c>
      <c r="Z89" s="45">
        <v>3</v>
      </c>
      <c r="AA89" s="45">
        <v>0</v>
      </c>
      <c r="AB89" s="45">
        <v>0</v>
      </c>
      <c r="AC89" s="247"/>
      <c r="AD89" s="95" t="s">
        <v>116</v>
      </c>
      <c r="AE89" s="142">
        <v>512307.57</v>
      </c>
      <c r="AF89" s="142">
        <v>524002.65</v>
      </c>
      <c r="AG89" s="142">
        <v>523690</v>
      </c>
      <c r="AH89" s="142">
        <v>616193.34</v>
      </c>
      <c r="AI89" s="142">
        <v>616193.34</v>
      </c>
      <c r="AJ89" s="142">
        <v>616193.34</v>
      </c>
      <c r="AK89" s="143">
        <f>SUM(AE89:AJ89)</f>
        <v>3408580.2399999998</v>
      </c>
      <c r="AL89" s="141">
        <v>2023</v>
      </c>
      <c r="AM89" s="10"/>
    </row>
    <row r="90" spans="1:39" s="8" customFormat="1" ht="69" customHeight="1">
      <c r="A90" s="10"/>
      <c r="B90" s="45"/>
      <c r="C90" s="45"/>
      <c r="D90" s="45"/>
      <c r="E90" s="45"/>
      <c r="F90" s="45"/>
      <c r="G90" s="45"/>
      <c r="H90" s="45"/>
      <c r="I90" s="45"/>
      <c r="J90" s="45"/>
      <c r="K90" s="45"/>
      <c r="L90" s="45"/>
      <c r="M90" s="45"/>
      <c r="N90" s="45"/>
      <c r="O90" s="45"/>
      <c r="P90" s="45"/>
      <c r="Q90" s="45"/>
      <c r="R90" s="45"/>
      <c r="S90" s="45">
        <v>1</v>
      </c>
      <c r="T90" s="45">
        <v>2</v>
      </c>
      <c r="U90" s="45">
        <v>1</v>
      </c>
      <c r="V90" s="45">
        <v>0</v>
      </c>
      <c r="W90" s="45">
        <v>2</v>
      </c>
      <c r="X90" s="45">
        <v>0</v>
      </c>
      <c r="Y90" s="45">
        <v>0</v>
      </c>
      <c r="Z90" s="45">
        <v>3</v>
      </c>
      <c r="AA90" s="45">
        <v>0</v>
      </c>
      <c r="AB90" s="45">
        <v>1</v>
      </c>
      <c r="AC90" s="110" t="s">
        <v>134</v>
      </c>
      <c r="AD90" s="55" t="s">
        <v>114</v>
      </c>
      <c r="AE90" s="54">
        <v>100</v>
      </c>
      <c r="AF90" s="149">
        <v>100</v>
      </c>
      <c r="AG90" s="57">
        <v>100</v>
      </c>
      <c r="AH90" s="54">
        <v>100</v>
      </c>
      <c r="AI90" s="54">
        <v>100</v>
      </c>
      <c r="AJ90" s="54">
        <v>100</v>
      </c>
      <c r="AK90" s="67">
        <v>100</v>
      </c>
      <c r="AL90" s="54">
        <v>2023</v>
      </c>
      <c r="AM90" s="10"/>
    </row>
    <row r="91" spans="1:39" s="8" customFormat="1" ht="65.25" customHeight="1">
      <c r="A91" s="10"/>
      <c r="B91" s="45"/>
      <c r="C91" s="45"/>
      <c r="D91" s="45"/>
      <c r="E91" s="45"/>
      <c r="F91" s="45"/>
      <c r="G91" s="45"/>
      <c r="H91" s="45"/>
      <c r="I91" s="45"/>
      <c r="J91" s="45"/>
      <c r="K91" s="45"/>
      <c r="L91" s="45"/>
      <c r="M91" s="45"/>
      <c r="N91" s="45"/>
      <c r="O91" s="45"/>
      <c r="P91" s="45"/>
      <c r="Q91" s="45"/>
      <c r="R91" s="45"/>
      <c r="S91" s="45">
        <v>1</v>
      </c>
      <c r="T91" s="45">
        <v>2</v>
      </c>
      <c r="U91" s="45">
        <v>1</v>
      </c>
      <c r="V91" s="45">
        <v>0</v>
      </c>
      <c r="W91" s="45">
        <v>2</v>
      </c>
      <c r="X91" s="45">
        <v>0</v>
      </c>
      <c r="Y91" s="45">
        <v>0</v>
      </c>
      <c r="Z91" s="45">
        <v>3</v>
      </c>
      <c r="AA91" s="45">
        <v>0</v>
      </c>
      <c r="AB91" s="45">
        <v>2</v>
      </c>
      <c r="AC91" s="110" t="s">
        <v>135</v>
      </c>
      <c r="AD91" s="55" t="s">
        <v>115</v>
      </c>
      <c r="AE91" s="54">
        <v>0</v>
      </c>
      <c r="AF91" s="149">
        <v>0</v>
      </c>
      <c r="AG91" s="57">
        <v>0</v>
      </c>
      <c r="AH91" s="54">
        <v>0</v>
      </c>
      <c r="AI91" s="54">
        <v>0</v>
      </c>
      <c r="AJ91" s="54">
        <v>0</v>
      </c>
      <c r="AK91" s="67">
        <v>0</v>
      </c>
      <c r="AL91" s="54">
        <v>2023</v>
      </c>
      <c r="AM91" s="10"/>
    </row>
    <row r="92" spans="1:39" s="8" customFormat="1" ht="79.5" customHeight="1" hidden="1">
      <c r="A92" s="10"/>
      <c r="B92" s="45">
        <v>0</v>
      </c>
      <c r="C92" s="45">
        <v>2</v>
      </c>
      <c r="D92" s="45">
        <v>9</v>
      </c>
      <c r="E92" s="45">
        <v>0</v>
      </c>
      <c r="F92" s="45">
        <v>7</v>
      </c>
      <c r="G92" s="45">
        <v>0</v>
      </c>
      <c r="H92" s="45">
        <v>2</v>
      </c>
      <c r="I92" s="45">
        <v>1</v>
      </c>
      <c r="J92" s="45">
        <v>2</v>
      </c>
      <c r="K92" s="45">
        <v>1</v>
      </c>
      <c r="L92" s="45">
        <v>7</v>
      </c>
      <c r="M92" s="45">
        <v>4</v>
      </c>
      <c r="N92" s="45">
        <v>5</v>
      </c>
      <c r="O92" s="45">
        <v>1</v>
      </c>
      <c r="P92" s="45"/>
      <c r="Q92" s="45"/>
      <c r="R92" s="45"/>
      <c r="S92" s="45">
        <v>1</v>
      </c>
      <c r="T92" s="45">
        <v>2</v>
      </c>
      <c r="U92" s="45">
        <v>1</v>
      </c>
      <c r="V92" s="45">
        <v>0</v>
      </c>
      <c r="W92" s="45">
        <v>2</v>
      </c>
      <c r="X92" s="45">
        <v>0</v>
      </c>
      <c r="Y92" s="45">
        <v>0</v>
      </c>
      <c r="Z92" s="45">
        <v>4</v>
      </c>
      <c r="AA92" s="45">
        <v>0</v>
      </c>
      <c r="AB92" s="45">
        <v>0</v>
      </c>
      <c r="AC92" s="113" t="s">
        <v>127</v>
      </c>
      <c r="AD92" s="95" t="s">
        <v>116</v>
      </c>
      <c r="AE92" s="136"/>
      <c r="AF92" s="136"/>
      <c r="AG92" s="136"/>
      <c r="AH92" s="136"/>
      <c r="AI92" s="136"/>
      <c r="AJ92" s="136"/>
      <c r="AK92" s="103"/>
      <c r="AL92" s="141"/>
      <c r="AM92" s="10"/>
    </row>
    <row r="93" spans="1:39" s="8" customFormat="1" ht="69" customHeight="1" hidden="1">
      <c r="A93" s="10"/>
      <c r="B93" s="45"/>
      <c r="C93" s="45"/>
      <c r="D93" s="45"/>
      <c r="E93" s="45"/>
      <c r="F93" s="45"/>
      <c r="G93" s="45"/>
      <c r="H93" s="45"/>
      <c r="I93" s="45"/>
      <c r="J93" s="45"/>
      <c r="K93" s="45"/>
      <c r="L93" s="45"/>
      <c r="M93" s="45"/>
      <c r="N93" s="45"/>
      <c r="O93" s="45"/>
      <c r="P93" s="45"/>
      <c r="Q93" s="45"/>
      <c r="R93" s="45"/>
      <c r="S93" s="45">
        <v>1</v>
      </c>
      <c r="T93" s="45">
        <v>2</v>
      </c>
      <c r="U93" s="45">
        <v>1</v>
      </c>
      <c r="V93" s="45">
        <v>0</v>
      </c>
      <c r="W93" s="45">
        <v>2</v>
      </c>
      <c r="X93" s="45">
        <v>0</v>
      </c>
      <c r="Y93" s="45">
        <v>0</v>
      </c>
      <c r="Z93" s="45">
        <v>4</v>
      </c>
      <c r="AA93" s="45">
        <v>0</v>
      </c>
      <c r="AB93" s="45">
        <v>1</v>
      </c>
      <c r="AC93" s="110" t="s">
        <v>185</v>
      </c>
      <c r="AD93" s="55" t="s">
        <v>115</v>
      </c>
      <c r="AE93" s="40"/>
      <c r="AF93" s="40"/>
      <c r="AG93" s="40"/>
      <c r="AH93" s="40"/>
      <c r="AI93" s="40"/>
      <c r="AJ93" s="40"/>
      <c r="AK93" s="67"/>
      <c r="AL93" s="54"/>
      <c r="AM93" s="10"/>
    </row>
    <row r="94" spans="1:39" s="8" customFormat="1" ht="66" customHeight="1" hidden="1">
      <c r="A94" s="10"/>
      <c r="B94" s="45">
        <v>0</v>
      </c>
      <c r="C94" s="45">
        <v>2</v>
      </c>
      <c r="D94" s="45">
        <v>9</v>
      </c>
      <c r="E94" s="45">
        <v>0</v>
      </c>
      <c r="F94" s="45">
        <v>7</v>
      </c>
      <c r="G94" s="45">
        <v>0</v>
      </c>
      <c r="H94" s="45">
        <v>2</v>
      </c>
      <c r="I94" s="45">
        <v>1</v>
      </c>
      <c r="J94" s="45">
        <v>2</v>
      </c>
      <c r="K94" s="45">
        <v>1</v>
      </c>
      <c r="L94" s="45"/>
      <c r="M94" s="45"/>
      <c r="N94" s="45">
        <v>2</v>
      </c>
      <c r="O94" s="45">
        <v>0</v>
      </c>
      <c r="P94" s="45">
        <v>3</v>
      </c>
      <c r="Q94" s="45">
        <v>5</v>
      </c>
      <c r="R94" s="45"/>
      <c r="S94" s="45">
        <v>1</v>
      </c>
      <c r="T94" s="45">
        <v>2</v>
      </c>
      <c r="U94" s="45">
        <v>1</v>
      </c>
      <c r="V94" s="45">
        <v>0</v>
      </c>
      <c r="W94" s="45">
        <v>2</v>
      </c>
      <c r="X94" s="45">
        <v>0</v>
      </c>
      <c r="Y94" s="45">
        <v>0</v>
      </c>
      <c r="Z94" s="45">
        <v>5</v>
      </c>
      <c r="AA94" s="45">
        <v>0</v>
      </c>
      <c r="AB94" s="45">
        <v>0</v>
      </c>
      <c r="AC94" s="113" t="s">
        <v>68</v>
      </c>
      <c r="AD94" s="95" t="s">
        <v>116</v>
      </c>
      <c r="AE94" s="136"/>
      <c r="AF94" s="145"/>
      <c r="AG94" s="136"/>
      <c r="AH94" s="136"/>
      <c r="AI94" s="136"/>
      <c r="AJ94" s="136"/>
      <c r="AK94" s="103"/>
      <c r="AL94" s="141"/>
      <c r="AM94" s="10"/>
    </row>
    <row r="95" spans="1:39" s="8" customFormat="1" ht="27" customHeight="1" hidden="1">
      <c r="A95" s="10"/>
      <c r="B95" s="45">
        <v>0</v>
      </c>
      <c r="C95" s="45">
        <v>2</v>
      </c>
      <c r="D95" s="45">
        <v>9</v>
      </c>
      <c r="E95" s="45">
        <v>0</v>
      </c>
      <c r="F95" s="45">
        <v>7</v>
      </c>
      <c r="G95" s="45">
        <v>0</v>
      </c>
      <c r="H95" s="45">
        <v>2</v>
      </c>
      <c r="I95" s="45">
        <v>1</v>
      </c>
      <c r="J95" s="45">
        <v>2</v>
      </c>
      <c r="K95" s="45">
        <v>1</v>
      </c>
      <c r="L95" s="45"/>
      <c r="M95" s="45"/>
      <c r="N95" s="45">
        <v>2</v>
      </c>
      <c r="O95" s="45">
        <v>0</v>
      </c>
      <c r="P95" s="45">
        <v>3</v>
      </c>
      <c r="Q95" s="45">
        <v>5</v>
      </c>
      <c r="R95" s="45"/>
      <c r="S95" s="45">
        <v>1</v>
      </c>
      <c r="T95" s="45">
        <v>2</v>
      </c>
      <c r="U95" s="45">
        <v>1</v>
      </c>
      <c r="V95" s="45">
        <v>0</v>
      </c>
      <c r="W95" s="45">
        <v>2</v>
      </c>
      <c r="X95" s="45">
        <v>0</v>
      </c>
      <c r="Y95" s="45">
        <v>0</v>
      </c>
      <c r="Z95" s="45">
        <v>5</v>
      </c>
      <c r="AA95" s="45">
        <v>0</v>
      </c>
      <c r="AB95" s="45">
        <v>0</v>
      </c>
      <c r="AC95" s="113" t="s">
        <v>129</v>
      </c>
      <c r="AD95" s="95" t="s">
        <v>116</v>
      </c>
      <c r="AE95" s="136"/>
      <c r="AF95" s="145"/>
      <c r="AG95" s="136"/>
      <c r="AH95" s="136"/>
      <c r="AI95" s="136"/>
      <c r="AJ95" s="136"/>
      <c r="AK95" s="146"/>
      <c r="AL95" s="141"/>
      <c r="AM95" s="10"/>
    </row>
    <row r="96" spans="1:39" s="8" customFormat="1" ht="82.5" customHeight="1" hidden="1">
      <c r="A96" s="10"/>
      <c r="B96" s="45"/>
      <c r="C96" s="45"/>
      <c r="D96" s="45"/>
      <c r="E96" s="45"/>
      <c r="F96" s="45"/>
      <c r="G96" s="45"/>
      <c r="H96" s="45"/>
      <c r="I96" s="45"/>
      <c r="J96" s="45"/>
      <c r="K96" s="45"/>
      <c r="L96" s="45"/>
      <c r="M96" s="45"/>
      <c r="N96" s="45"/>
      <c r="O96" s="45"/>
      <c r="P96" s="45"/>
      <c r="Q96" s="45"/>
      <c r="R96" s="45"/>
      <c r="S96" s="45">
        <v>1</v>
      </c>
      <c r="T96" s="45">
        <v>2</v>
      </c>
      <c r="U96" s="45">
        <v>1</v>
      </c>
      <c r="V96" s="45">
        <v>0</v>
      </c>
      <c r="W96" s="45">
        <v>2</v>
      </c>
      <c r="X96" s="45">
        <v>0</v>
      </c>
      <c r="Y96" s="45">
        <v>0</v>
      </c>
      <c r="Z96" s="45">
        <v>5</v>
      </c>
      <c r="AA96" s="45">
        <v>0</v>
      </c>
      <c r="AB96" s="45">
        <v>1</v>
      </c>
      <c r="AC96" s="85" t="s">
        <v>0</v>
      </c>
      <c r="AD96" s="55" t="s">
        <v>115</v>
      </c>
      <c r="AE96" s="40"/>
      <c r="AF96" s="87"/>
      <c r="AG96" s="40"/>
      <c r="AH96" s="40"/>
      <c r="AI96" s="40"/>
      <c r="AJ96" s="40"/>
      <c r="AK96" s="67"/>
      <c r="AL96" s="54"/>
      <c r="AM96" s="10"/>
    </row>
    <row r="97" spans="1:39" s="8" customFormat="1" ht="54.75" customHeight="1">
      <c r="A97" s="10"/>
      <c r="B97" s="86">
        <v>0</v>
      </c>
      <c r="C97" s="86">
        <v>2</v>
      </c>
      <c r="D97" s="45">
        <v>9</v>
      </c>
      <c r="E97" s="3">
        <v>0</v>
      </c>
      <c r="F97" s="45">
        <v>7</v>
      </c>
      <c r="G97" s="45">
        <v>0</v>
      </c>
      <c r="H97" s="45">
        <v>2</v>
      </c>
      <c r="I97" s="45">
        <v>1</v>
      </c>
      <c r="J97" s="45">
        <v>2</v>
      </c>
      <c r="K97" s="3">
        <v>1</v>
      </c>
      <c r="L97" s="45">
        <v>0</v>
      </c>
      <c r="M97" s="45">
        <v>2</v>
      </c>
      <c r="N97" s="45">
        <v>2</v>
      </c>
      <c r="O97" s="45">
        <v>0</v>
      </c>
      <c r="P97" s="45">
        <v>0</v>
      </c>
      <c r="Q97" s="45">
        <v>7</v>
      </c>
      <c r="R97" s="45" t="s">
        <v>89</v>
      </c>
      <c r="S97" s="45">
        <v>1</v>
      </c>
      <c r="T97" s="45">
        <v>2</v>
      </c>
      <c r="U97" s="45">
        <v>1</v>
      </c>
      <c r="V97" s="45">
        <v>0</v>
      </c>
      <c r="W97" s="45">
        <v>2</v>
      </c>
      <c r="X97" s="45">
        <v>0</v>
      </c>
      <c r="Y97" s="45">
        <v>0</v>
      </c>
      <c r="Z97" s="45">
        <v>6</v>
      </c>
      <c r="AA97" s="45">
        <v>0</v>
      </c>
      <c r="AB97" s="45">
        <v>0</v>
      </c>
      <c r="AC97" s="118" t="s">
        <v>230</v>
      </c>
      <c r="AD97" s="95" t="s">
        <v>116</v>
      </c>
      <c r="AE97" s="109">
        <v>50873.06</v>
      </c>
      <c r="AF97" s="136">
        <v>0</v>
      </c>
      <c r="AG97" s="136">
        <v>0</v>
      </c>
      <c r="AH97" s="136">
        <v>0</v>
      </c>
      <c r="AI97" s="136">
        <v>0</v>
      </c>
      <c r="AJ97" s="136">
        <v>0</v>
      </c>
      <c r="AK97" s="150">
        <f>SUM(AE97:AJ97)</f>
        <v>50873.06</v>
      </c>
      <c r="AL97" s="141">
        <v>2018</v>
      </c>
      <c r="AM97" s="10"/>
    </row>
    <row r="98" spans="1:39" s="8" customFormat="1" ht="53.25" customHeight="1">
      <c r="A98" s="10"/>
      <c r="B98" s="86"/>
      <c r="C98" s="86"/>
      <c r="D98" s="45"/>
      <c r="E98" s="3"/>
      <c r="F98" s="45"/>
      <c r="G98" s="45"/>
      <c r="H98" s="45"/>
      <c r="I98" s="45"/>
      <c r="J98" s="45"/>
      <c r="K98" s="3"/>
      <c r="L98" s="45"/>
      <c r="M98" s="45"/>
      <c r="N98" s="45"/>
      <c r="O98" s="45"/>
      <c r="P98" s="45"/>
      <c r="Q98" s="45"/>
      <c r="R98" s="45"/>
      <c r="S98" s="45">
        <v>1</v>
      </c>
      <c r="T98" s="45">
        <v>2</v>
      </c>
      <c r="U98" s="45">
        <v>1</v>
      </c>
      <c r="V98" s="45">
        <v>0</v>
      </c>
      <c r="W98" s="45">
        <v>2</v>
      </c>
      <c r="X98" s="45">
        <v>0</v>
      </c>
      <c r="Y98" s="45">
        <v>0</v>
      </c>
      <c r="Z98" s="45">
        <v>6</v>
      </c>
      <c r="AA98" s="45">
        <v>0</v>
      </c>
      <c r="AB98" s="45">
        <v>1</v>
      </c>
      <c r="AC98" s="85" t="s">
        <v>231</v>
      </c>
      <c r="AD98" s="55" t="s">
        <v>115</v>
      </c>
      <c r="AE98" s="40">
        <v>3</v>
      </c>
      <c r="AF98" s="87">
        <v>0</v>
      </c>
      <c r="AG98" s="40">
        <v>0</v>
      </c>
      <c r="AH98" s="40">
        <v>0</v>
      </c>
      <c r="AI98" s="40">
        <v>0</v>
      </c>
      <c r="AJ98" s="40">
        <v>0</v>
      </c>
      <c r="AK98" s="67">
        <f>SUM(AE98:AJ98)</f>
        <v>3</v>
      </c>
      <c r="AL98" s="54">
        <v>2018</v>
      </c>
      <c r="AM98" s="10"/>
    </row>
    <row r="99" spans="1:39" s="8" customFormat="1" ht="90" customHeight="1">
      <c r="A99" s="10"/>
      <c r="B99" s="45">
        <v>0</v>
      </c>
      <c r="C99" s="45">
        <v>2</v>
      </c>
      <c r="D99" s="45">
        <v>9</v>
      </c>
      <c r="E99" s="45">
        <v>0</v>
      </c>
      <c r="F99" s="45">
        <v>7</v>
      </c>
      <c r="G99" s="45">
        <v>0</v>
      </c>
      <c r="H99" s="45">
        <v>2</v>
      </c>
      <c r="I99" s="45">
        <v>1</v>
      </c>
      <c r="J99" s="45">
        <v>2</v>
      </c>
      <c r="K99" s="45">
        <v>1</v>
      </c>
      <c r="L99" s="45">
        <v>0</v>
      </c>
      <c r="M99" s="45">
        <v>2</v>
      </c>
      <c r="N99" s="45" t="s">
        <v>90</v>
      </c>
      <c r="O99" s="45">
        <v>0</v>
      </c>
      <c r="P99" s="45">
        <v>4</v>
      </c>
      <c r="Q99" s="45">
        <v>4</v>
      </c>
      <c r="R99" s="45" t="s">
        <v>89</v>
      </c>
      <c r="S99" s="45">
        <v>1</v>
      </c>
      <c r="T99" s="45">
        <v>2</v>
      </c>
      <c r="U99" s="45">
        <v>1</v>
      </c>
      <c r="V99" s="45">
        <v>0</v>
      </c>
      <c r="W99" s="45">
        <v>2</v>
      </c>
      <c r="X99" s="45">
        <v>0</v>
      </c>
      <c r="Y99" s="45">
        <v>0</v>
      </c>
      <c r="Z99" s="45">
        <v>7</v>
      </c>
      <c r="AA99" s="45">
        <v>0</v>
      </c>
      <c r="AB99" s="45">
        <v>0</v>
      </c>
      <c r="AC99" s="118" t="s">
        <v>271</v>
      </c>
      <c r="AD99" s="95" t="s">
        <v>116</v>
      </c>
      <c r="AE99" s="151">
        <v>1157415.74</v>
      </c>
      <c r="AF99" s="136">
        <v>0</v>
      </c>
      <c r="AG99" s="136">
        <v>0</v>
      </c>
      <c r="AH99" s="136">
        <v>0</v>
      </c>
      <c r="AI99" s="136">
        <v>0</v>
      </c>
      <c r="AJ99" s="136">
        <v>0</v>
      </c>
      <c r="AK99" s="152">
        <f>SUM(AE99:AJ99)</f>
        <v>1157415.74</v>
      </c>
      <c r="AL99" s="141">
        <v>2018</v>
      </c>
      <c r="AM99" s="10"/>
    </row>
    <row r="100" spans="1:39" s="8" customFormat="1" ht="60">
      <c r="A100" s="10"/>
      <c r="B100" s="86"/>
      <c r="C100" s="86"/>
      <c r="D100" s="45"/>
      <c r="E100" s="3"/>
      <c r="F100" s="45"/>
      <c r="G100" s="45"/>
      <c r="H100" s="45"/>
      <c r="I100" s="45">
        <v>1</v>
      </c>
      <c r="J100" s="45">
        <v>2</v>
      </c>
      <c r="K100" s="3">
        <v>1</v>
      </c>
      <c r="L100" s="45">
        <v>0</v>
      </c>
      <c r="M100" s="45">
        <v>2</v>
      </c>
      <c r="N100" s="45">
        <v>1</v>
      </c>
      <c r="O100" s="45">
        <v>0</v>
      </c>
      <c r="P100" s="45">
        <v>4</v>
      </c>
      <c r="Q100" s="45">
        <v>4</v>
      </c>
      <c r="R100" s="45" t="s">
        <v>89</v>
      </c>
      <c r="S100" s="45">
        <v>1</v>
      </c>
      <c r="T100" s="45">
        <v>2</v>
      </c>
      <c r="U100" s="45">
        <v>1</v>
      </c>
      <c r="V100" s="45">
        <v>0</v>
      </c>
      <c r="W100" s="45">
        <v>2</v>
      </c>
      <c r="X100" s="45">
        <v>0</v>
      </c>
      <c r="Y100" s="45">
        <v>0</v>
      </c>
      <c r="Z100" s="45">
        <v>7</v>
      </c>
      <c r="AA100" s="45">
        <v>0</v>
      </c>
      <c r="AB100" s="45">
        <v>0</v>
      </c>
      <c r="AC100" s="113" t="s">
        <v>292</v>
      </c>
      <c r="AD100" s="95" t="s">
        <v>116</v>
      </c>
      <c r="AE100" s="153">
        <v>3062800</v>
      </c>
      <c r="AF100" s="136">
        <v>0</v>
      </c>
      <c r="AG100" s="136">
        <v>0</v>
      </c>
      <c r="AH100" s="136">
        <v>0</v>
      </c>
      <c r="AI100" s="136">
        <v>0</v>
      </c>
      <c r="AJ100" s="136">
        <v>0</v>
      </c>
      <c r="AK100" s="154">
        <f>SUM(AE100:AJ100)</f>
        <v>3062800</v>
      </c>
      <c r="AL100" s="141">
        <v>2018</v>
      </c>
      <c r="AM100" s="10"/>
    </row>
    <row r="101" spans="1:39" s="8" customFormat="1" ht="59.25">
      <c r="A101" s="10"/>
      <c r="B101" s="86"/>
      <c r="C101" s="86"/>
      <c r="D101" s="45"/>
      <c r="E101" s="3"/>
      <c r="F101" s="45"/>
      <c r="G101" s="45"/>
      <c r="H101" s="45"/>
      <c r="I101" s="45"/>
      <c r="J101" s="45"/>
      <c r="K101" s="3"/>
      <c r="L101" s="45"/>
      <c r="M101" s="45"/>
      <c r="N101" s="45"/>
      <c r="O101" s="45"/>
      <c r="P101" s="45"/>
      <c r="Q101" s="45"/>
      <c r="R101" s="45"/>
      <c r="S101" s="45">
        <v>1</v>
      </c>
      <c r="T101" s="45">
        <v>2</v>
      </c>
      <c r="U101" s="45">
        <v>1</v>
      </c>
      <c r="V101" s="45">
        <v>0</v>
      </c>
      <c r="W101" s="45">
        <v>2</v>
      </c>
      <c r="X101" s="45">
        <v>0</v>
      </c>
      <c r="Y101" s="45">
        <v>0</v>
      </c>
      <c r="Z101" s="45">
        <v>7</v>
      </c>
      <c r="AA101" s="45">
        <v>0</v>
      </c>
      <c r="AB101" s="45">
        <v>1</v>
      </c>
      <c r="AC101" s="85" t="s">
        <v>258</v>
      </c>
      <c r="AD101" s="55" t="s">
        <v>46</v>
      </c>
      <c r="AE101" s="40">
        <v>1</v>
      </c>
      <c r="AF101" s="87"/>
      <c r="AG101" s="40"/>
      <c r="AH101" s="40"/>
      <c r="AI101" s="40"/>
      <c r="AJ101" s="40"/>
      <c r="AK101" s="67">
        <f>SUM(AE101:AJ101)</f>
        <v>1</v>
      </c>
      <c r="AL101" s="54">
        <v>2018</v>
      </c>
      <c r="AM101" s="10"/>
    </row>
    <row r="102" spans="1:39" s="8" customFormat="1" ht="105">
      <c r="A102" s="10"/>
      <c r="B102" s="86">
        <v>0</v>
      </c>
      <c r="C102" s="86">
        <v>2</v>
      </c>
      <c r="D102" s="45">
        <v>9</v>
      </c>
      <c r="E102" s="3">
        <v>0</v>
      </c>
      <c r="F102" s="45">
        <v>7</v>
      </c>
      <c r="G102" s="45">
        <v>0</v>
      </c>
      <c r="H102" s="45">
        <v>2</v>
      </c>
      <c r="I102" s="45">
        <v>1</v>
      </c>
      <c r="J102" s="45">
        <v>2</v>
      </c>
      <c r="K102" s="3">
        <v>1</v>
      </c>
      <c r="L102" s="45">
        <v>0</v>
      </c>
      <c r="M102" s="45">
        <v>2</v>
      </c>
      <c r="N102" s="45">
        <v>1</v>
      </c>
      <c r="O102" s="45">
        <v>9</v>
      </c>
      <c r="P102" s="45">
        <v>9</v>
      </c>
      <c r="Q102" s="45">
        <v>2</v>
      </c>
      <c r="R102" s="45">
        <v>0</v>
      </c>
      <c r="S102" s="45">
        <v>1</v>
      </c>
      <c r="T102" s="45">
        <v>2</v>
      </c>
      <c r="U102" s="45">
        <v>1</v>
      </c>
      <c r="V102" s="45">
        <v>0</v>
      </c>
      <c r="W102" s="45">
        <v>2</v>
      </c>
      <c r="X102" s="45">
        <v>0</v>
      </c>
      <c r="Y102" s="45">
        <v>0</v>
      </c>
      <c r="Z102" s="45">
        <v>8</v>
      </c>
      <c r="AA102" s="45">
        <v>0</v>
      </c>
      <c r="AB102" s="45">
        <v>0</v>
      </c>
      <c r="AC102" s="118" t="s">
        <v>325</v>
      </c>
      <c r="AD102" s="95"/>
      <c r="AE102" s="142">
        <v>0</v>
      </c>
      <c r="AF102" s="142">
        <v>255000</v>
      </c>
      <c r="AG102" s="142"/>
      <c r="AH102" s="142"/>
      <c r="AI102" s="142"/>
      <c r="AJ102" s="142"/>
      <c r="AK102" s="143">
        <v>255000</v>
      </c>
      <c r="AL102" s="141">
        <v>2019</v>
      </c>
      <c r="AM102" s="10"/>
    </row>
    <row r="103" spans="1:39" s="8" customFormat="1" ht="59.25">
      <c r="A103" s="10"/>
      <c r="B103" s="86"/>
      <c r="C103" s="86"/>
      <c r="D103" s="45"/>
      <c r="E103" s="3"/>
      <c r="F103" s="45"/>
      <c r="G103" s="45"/>
      <c r="H103" s="45"/>
      <c r="I103" s="45"/>
      <c r="J103" s="45"/>
      <c r="K103" s="3"/>
      <c r="L103" s="45"/>
      <c r="M103" s="45"/>
      <c r="N103" s="45"/>
      <c r="O103" s="45"/>
      <c r="P103" s="45"/>
      <c r="Q103" s="45"/>
      <c r="R103" s="45"/>
      <c r="S103" s="45">
        <v>1</v>
      </c>
      <c r="T103" s="45">
        <v>2</v>
      </c>
      <c r="U103" s="45">
        <v>1</v>
      </c>
      <c r="V103" s="45">
        <v>0</v>
      </c>
      <c r="W103" s="45">
        <v>2</v>
      </c>
      <c r="X103" s="45">
        <v>0</v>
      </c>
      <c r="Y103" s="45">
        <v>0</v>
      </c>
      <c r="Z103" s="45">
        <v>8</v>
      </c>
      <c r="AA103" s="45">
        <v>0</v>
      </c>
      <c r="AB103" s="45">
        <v>1</v>
      </c>
      <c r="AC103" s="85" t="s">
        <v>326</v>
      </c>
      <c r="AD103" s="55"/>
      <c r="AE103" s="40">
        <v>0</v>
      </c>
      <c r="AF103" s="87">
        <v>1</v>
      </c>
      <c r="AG103" s="40"/>
      <c r="AH103" s="40"/>
      <c r="AI103" s="40"/>
      <c r="AJ103" s="40"/>
      <c r="AK103" s="67">
        <v>1</v>
      </c>
      <c r="AL103" s="54">
        <v>2019</v>
      </c>
      <c r="AM103" s="10"/>
    </row>
    <row r="104" spans="1:39" s="8" customFormat="1" ht="90">
      <c r="A104" s="10"/>
      <c r="B104" s="45">
        <v>0</v>
      </c>
      <c r="C104" s="45">
        <v>2</v>
      </c>
      <c r="D104" s="45">
        <v>9</v>
      </c>
      <c r="E104" s="45">
        <v>0</v>
      </c>
      <c r="F104" s="45">
        <v>7</v>
      </c>
      <c r="G104" s="45">
        <v>0</v>
      </c>
      <c r="H104" s="45">
        <v>2</v>
      </c>
      <c r="I104" s="45">
        <v>1</v>
      </c>
      <c r="J104" s="45">
        <v>2</v>
      </c>
      <c r="K104" s="45">
        <v>1</v>
      </c>
      <c r="L104" s="45">
        <v>0</v>
      </c>
      <c r="M104" s="45">
        <v>2</v>
      </c>
      <c r="N104" s="45" t="s">
        <v>90</v>
      </c>
      <c r="O104" s="45">
        <v>0</v>
      </c>
      <c r="P104" s="45">
        <v>4</v>
      </c>
      <c r="Q104" s="45">
        <v>4</v>
      </c>
      <c r="R104" s="45" t="s">
        <v>89</v>
      </c>
      <c r="S104" s="45">
        <v>1</v>
      </c>
      <c r="T104" s="45">
        <v>2</v>
      </c>
      <c r="U104" s="45">
        <v>1</v>
      </c>
      <c r="V104" s="45">
        <v>0</v>
      </c>
      <c r="W104" s="45">
        <v>2</v>
      </c>
      <c r="X104" s="45">
        <v>0</v>
      </c>
      <c r="Y104" s="45">
        <v>0</v>
      </c>
      <c r="Z104" s="45">
        <v>9</v>
      </c>
      <c r="AA104" s="45">
        <v>0</v>
      </c>
      <c r="AB104" s="45">
        <v>0</v>
      </c>
      <c r="AC104" s="118" t="s">
        <v>332</v>
      </c>
      <c r="AD104" s="95" t="s">
        <v>116</v>
      </c>
      <c r="AE104" s="142">
        <v>0</v>
      </c>
      <c r="AF104" s="142">
        <f>1293000-43301.44</f>
        <v>1249698.56</v>
      </c>
      <c r="AG104" s="142">
        <v>0</v>
      </c>
      <c r="AH104" s="142">
        <v>1302082</v>
      </c>
      <c r="AI104" s="142">
        <v>291024</v>
      </c>
      <c r="AJ104" s="142">
        <v>0</v>
      </c>
      <c r="AK104" s="143">
        <f>SUM(AE104:AJ104)</f>
        <v>2842804.56</v>
      </c>
      <c r="AL104" s="141">
        <v>2022</v>
      </c>
      <c r="AM104" s="10"/>
    </row>
    <row r="105" spans="1:39" s="8" customFormat="1" ht="60">
      <c r="A105" s="10"/>
      <c r="B105" s="86">
        <v>0</v>
      </c>
      <c r="C105" s="86">
        <v>2</v>
      </c>
      <c r="D105" s="45">
        <v>9</v>
      </c>
      <c r="E105" s="45">
        <v>0</v>
      </c>
      <c r="F105" s="45">
        <v>7</v>
      </c>
      <c r="G105" s="45">
        <v>0</v>
      </c>
      <c r="H105" s="45">
        <v>2</v>
      </c>
      <c r="I105" s="45">
        <v>1</v>
      </c>
      <c r="J105" s="45">
        <v>2</v>
      </c>
      <c r="K105" s="45">
        <v>1</v>
      </c>
      <c r="L105" s="45">
        <v>0</v>
      </c>
      <c r="M105" s="45">
        <v>2</v>
      </c>
      <c r="N105" s="45">
        <v>1</v>
      </c>
      <c r="O105" s="45">
        <v>0</v>
      </c>
      <c r="P105" s="45">
        <v>4</v>
      </c>
      <c r="Q105" s="45">
        <v>4</v>
      </c>
      <c r="R105" s="45" t="s">
        <v>89</v>
      </c>
      <c r="S105" s="45">
        <v>1</v>
      </c>
      <c r="T105" s="45">
        <v>2</v>
      </c>
      <c r="U105" s="45">
        <v>1</v>
      </c>
      <c r="V105" s="45">
        <v>0</v>
      </c>
      <c r="W105" s="45">
        <v>2</v>
      </c>
      <c r="X105" s="45">
        <v>0</v>
      </c>
      <c r="Y105" s="45">
        <v>0</v>
      </c>
      <c r="Z105" s="45">
        <v>9</v>
      </c>
      <c r="AA105" s="45">
        <v>0</v>
      </c>
      <c r="AB105" s="45">
        <v>0</v>
      </c>
      <c r="AC105" s="113" t="s">
        <v>292</v>
      </c>
      <c r="AD105" s="95" t="s">
        <v>116</v>
      </c>
      <c r="AE105" s="142">
        <v>0</v>
      </c>
      <c r="AF105" s="142">
        <v>4090000</v>
      </c>
      <c r="AG105" s="142">
        <v>0</v>
      </c>
      <c r="AH105" s="142">
        <f>3346200</f>
        <v>3346200</v>
      </c>
      <c r="AI105" s="142">
        <v>0</v>
      </c>
      <c r="AJ105" s="142">
        <v>0</v>
      </c>
      <c r="AK105" s="143">
        <f>SUM(AE105:AJ105)</f>
        <v>7436200</v>
      </c>
      <c r="AL105" s="141">
        <v>2021</v>
      </c>
      <c r="AM105" s="10"/>
    </row>
    <row r="106" spans="1:39" s="8" customFormat="1" ht="59.25">
      <c r="A106" s="10"/>
      <c r="B106" s="86"/>
      <c r="C106" s="86"/>
      <c r="D106" s="45"/>
      <c r="E106" s="45"/>
      <c r="F106" s="45"/>
      <c r="G106" s="45"/>
      <c r="H106" s="45"/>
      <c r="I106" s="45"/>
      <c r="J106" s="45"/>
      <c r="K106" s="45"/>
      <c r="L106" s="45"/>
      <c r="M106" s="45"/>
      <c r="N106" s="45"/>
      <c r="O106" s="45"/>
      <c r="P106" s="45"/>
      <c r="Q106" s="45"/>
      <c r="R106" s="45"/>
      <c r="S106" s="45">
        <v>1</v>
      </c>
      <c r="T106" s="45">
        <v>2</v>
      </c>
      <c r="U106" s="45">
        <v>1</v>
      </c>
      <c r="V106" s="45">
        <v>0</v>
      </c>
      <c r="W106" s="45">
        <v>2</v>
      </c>
      <c r="X106" s="45">
        <v>0</v>
      </c>
      <c r="Y106" s="45">
        <v>0</v>
      </c>
      <c r="Z106" s="45">
        <v>9</v>
      </c>
      <c r="AA106" s="45">
        <v>0</v>
      </c>
      <c r="AB106" s="45">
        <v>1</v>
      </c>
      <c r="AC106" s="85" t="s">
        <v>399</v>
      </c>
      <c r="AD106" s="55" t="s">
        <v>46</v>
      </c>
      <c r="AE106" s="40">
        <v>0</v>
      </c>
      <c r="AF106" s="87">
        <v>2</v>
      </c>
      <c r="AG106" s="40"/>
      <c r="AH106" s="149">
        <v>2</v>
      </c>
      <c r="AI106" s="149">
        <v>1</v>
      </c>
      <c r="AJ106" s="149"/>
      <c r="AK106" s="218">
        <f>SUM(AE106:AJ106)</f>
        <v>5</v>
      </c>
      <c r="AL106" s="133">
        <v>2022</v>
      </c>
      <c r="AM106" s="10"/>
    </row>
    <row r="107" spans="1:39" s="8" customFormat="1" ht="150">
      <c r="A107" s="10"/>
      <c r="B107" s="45">
        <v>0</v>
      </c>
      <c r="C107" s="45">
        <v>2</v>
      </c>
      <c r="D107" s="45">
        <v>9</v>
      </c>
      <c r="E107" s="45">
        <v>0</v>
      </c>
      <c r="F107" s="45">
        <v>7</v>
      </c>
      <c r="G107" s="45">
        <v>0</v>
      </c>
      <c r="H107" s="45">
        <v>2</v>
      </c>
      <c r="I107" s="45">
        <v>1</v>
      </c>
      <c r="J107" s="45">
        <v>2</v>
      </c>
      <c r="K107" s="45">
        <v>1</v>
      </c>
      <c r="L107" s="45">
        <v>0</v>
      </c>
      <c r="M107" s="45">
        <v>2</v>
      </c>
      <c r="N107" s="45" t="s">
        <v>387</v>
      </c>
      <c r="O107" s="45">
        <v>2</v>
      </c>
      <c r="P107" s="45">
        <v>5</v>
      </c>
      <c r="Q107" s="45">
        <v>5</v>
      </c>
      <c r="R107" s="45">
        <v>0</v>
      </c>
      <c r="S107" s="45">
        <v>1</v>
      </c>
      <c r="T107" s="45">
        <v>2</v>
      </c>
      <c r="U107" s="45">
        <v>1</v>
      </c>
      <c r="V107" s="45">
        <v>0</v>
      </c>
      <c r="W107" s="45">
        <v>2</v>
      </c>
      <c r="X107" s="45">
        <v>0</v>
      </c>
      <c r="Y107" s="45">
        <v>0</v>
      </c>
      <c r="Z107" s="45">
        <v>10</v>
      </c>
      <c r="AA107" s="45">
        <v>0</v>
      </c>
      <c r="AB107" s="45">
        <v>0</v>
      </c>
      <c r="AC107" s="221" t="s">
        <v>395</v>
      </c>
      <c r="AD107" s="95" t="s">
        <v>116</v>
      </c>
      <c r="AE107" s="136">
        <v>0</v>
      </c>
      <c r="AF107" s="166">
        <v>0</v>
      </c>
      <c r="AG107" s="136">
        <f>420731+3786600</f>
        <v>4207331</v>
      </c>
      <c r="AH107" s="136">
        <v>0</v>
      </c>
      <c r="AI107" s="136">
        <v>0</v>
      </c>
      <c r="AJ107" s="136">
        <v>0</v>
      </c>
      <c r="AK107" s="103">
        <f>SUM(AE107:AJ107)</f>
        <v>4207331</v>
      </c>
      <c r="AL107" s="141">
        <v>2020</v>
      </c>
      <c r="AM107" s="10"/>
    </row>
    <row r="108" spans="1:39" s="8" customFormat="1" ht="133.5" customHeight="1">
      <c r="A108" s="10"/>
      <c r="B108" s="223">
        <v>0</v>
      </c>
      <c r="C108" s="223">
        <v>2</v>
      </c>
      <c r="D108" s="58">
        <v>9</v>
      </c>
      <c r="E108" s="58">
        <v>0</v>
      </c>
      <c r="F108" s="58">
        <v>7</v>
      </c>
      <c r="G108" s="58">
        <v>0</v>
      </c>
      <c r="H108" s="58">
        <v>2</v>
      </c>
      <c r="I108" s="58">
        <v>1</v>
      </c>
      <c r="J108" s="58">
        <v>2</v>
      </c>
      <c r="K108" s="58">
        <v>1</v>
      </c>
      <c r="L108" s="58">
        <v>0</v>
      </c>
      <c r="M108" s="58">
        <v>2</v>
      </c>
      <c r="N108" s="58" t="s">
        <v>389</v>
      </c>
      <c r="O108" s="58">
        <v>2</v>
      </c>
      <c r="P108" s="58">
        <v>5</v>
      </c>
      <c r="Q108" s="58">
        <v>5</v>
      </c>
      <c r="R108" s="58">
        <v>0</v>
      </c>
      <c r="S108" s="58">
        <v>1</v>
      </c>
      <c r="T108" s="58">
        <v>2</v>
      </c>
      <c r="U108" s="58">
        <v>1</v>
      </c>
      <c r="V108" s="58">
        <v>0</v>
      </c>
      <c r="W108" s="58">
        <v>2</v>
      </c>
      <c r="X108" s="58">
        <v>0</v>
      </c>
      <c r="Y108" s="58">
        <v>0</v>
      </c>
      <c r="Z108" s="58">
        <v>10</v>
      </c>
      <c r="AA108" s="58">
        <v>0</v>
      </c>
      <c r="AB108" s="58">
        <v>0</v>
      </c>
      <c r="AC108" s="222" t="s">
        <v>390</v>
      </c>
      <c r="AD108" s="95" t="s">
        <v>116</v>
      </c>
      <c r="AE108" s="136">
        <v>0</v>
      </c>
      <c r="AF108" s="166">
        <v>0</v>
      </c>
      <c r="AG108" s="136">
        <f>3786600-3786600</f>
        <v>0</v>
      </c>
      <c r="AH108" s="136">
        <v>0</v>
      </c>
      <c r="AI108" s="136">
        <v>0</v>
      </c>
      <c r="AJ108" s="136">
        <v>0</v>
      </c>
      <c r="AK108" s="103">
        <f>SUM(AE108:AJ108)</f>
        <v>0</v>
      </c>
      <c r="AL108" s="141"/>
      <c r="AM108" s="10"/>
    </row>
    <row r="109" spans="1:39" s="8" customFormat="1" ht="60" customHeight="1">
      <c r="A109" s="10"/>
      <c r="B109" s="86"/>
      <c r="C109" s="86"/>
      <c r="D109" s="45"/>
      <c r="E109" s="45"/>
      <c r="F109" s="45"/>
      <c r="G109" s="45"/>
      <c r="H109" s="45"/>
      <c r="I109" s="45"/>
      <c r="J109" s="45"/>
      <c r="K109" s="45"/>
      <c r="L109" s="45"/>
      <c r="M109" s="45"/>
      <c r="N109" s="45"/>
      <c r="O109" s="45"/>
      <c r="P109" s="45"/>
      <c r="Q109" s="45"/>
      <c r="R109" s="45"/>
      <c r="S109" s="45">
        <v>1</v>
      </c>
      <c r="T109" s="45">
        <v>2</v>
      </c>
      <c r="U109" s="45">
        <v>1</v>
      </c>
      <c r="V109" s="45">
        <v>0</v>
      </c>
      <c r="W109" s="45">
        <v>2</v>
      </c>
      <c r="X109" s="45">
        <v>0</v>
      </c>
      <c r="Y109" s="45">
        <v>0</v>
      </c>
      <c r="Z109" s="45">
        <v>10</v>
      </c>
      <c r="AA109" s="45">
        <v>0</v>
      </c>
      <c r="AB109" s="45">
        <v>1</v>
      </c>
      <c r="AC109" s="123" t="s">
        <v>386</v>
      </c>
      <c r="AD109" s="59" t="s">
        <v>115</v>
      </c>
      <c r="AE109" s="149">
        <v>0</v>
      </c>
      <c r="AF109" s="147">
        <v>0</v>
      </c>
      <c r="AG109" s="149">
        <v>1</v>
      </c>
      <c r="AH109" s="149">
        <v>0</v>
      </c>
      <c r="AI109" s="149">
        <v>0</v>
      </c>
      <c r="AJ109" s="149">
        <v>0</v>
      </c>
      <c r="AK109" s="218">
        <v>1</v>
      </c>
      <c r="AL109" s="133">
        <v>2020</v>
      </c>
      <c r="AM109" s="10"/>
    </row>
    <row r="110" spans="1:39" s="8" customFormat="1" ht="77.25" customHeight="1">
      <c r="A110" s="10"/>
      <c r="B110" s="72"/>
      <c r="C110" s="72"/>
      <c r="D110" s="43"/>
      <c r="E110" s="220"/>
      <c r="F110" s="43"/>
      <c r="G110" s="43"/>
      <c r="H110" s="43"/>
      <c r="I110" s="43"/>
      <c r="J110" s="43"/>
      <c r="L110" s="45"/>
      <c r="M110" s="45"/>
      <c r="N110" s="61"/>
      <c r="O110" s="61"/>
      <c r="P110" s="45"/>
      <c r="Q110" s="45"/>
      <c r="R110" s="45"/>
      <c r="S110" s="45">
        <v>1</v>
      </c>
      <c r="T110" s="45">
        <v>2</v>
      </c>
      <c r="U110" s="45">
        <v>1</v>
      </c>
      <c r="V110" s="45">
        <v>0</v>
      </c>
      <c r="W110" s="45">
        <v>3</v>
      </c>
      <c r="X110" s="45">
        <v>0</v>
      </c>
      <c r="Y110" s="45">
        <v>0</v>
      </c>
      <c r="Z110" s="45">
        <v>0</v>
      </c>
      <c r="AA110" s="45">
        <v>0</v>
      </c>
      <c r="AB110" s="45">
        <v>0</v>
      </c>
      <c r="AC110" s="112" t="s">
        <v>119</v>
      </c>
      <c r="AD110" s="97"/>
      <c r="AE110" s="135"/>
      <c r="AF110" s="155"/>
      <c r="AG110" s="155"/>
      <c r="AH110" s="135"/>
      <c r="AI110" s="135"/>
      <c r="AJ110" s="135"/>
      <c r="AK110" s="104"/>
      <c r="AL110" s="135"/>
      <c r="AM110" s="10"/>
    </row>
    <row r="111" spans="1:39" s="8" customFormat="1" ht="90">
      <c r="A111" s="10"/>
      <c r="B111" s="45"/>
      <c r="C111" s="45"/>
      <c r="D111" s="45"/>
      <c r="E111" s="45"/>
      <c r="F111" s="45"/>
      <c r="G111" s="45"/>
      <c r="H111" s="45"/>
      <c r="I111" s="45"/>
      <c r="J111" s="45"/>
      <c r="K111" s="45"/>
      <c r="L111" s="45"/>
      <c r="M111" s="45"/>
      <c r="N111" s="45"/>
      <c r="O111" s="45"/>
      <c r="P111" s="45"/>
      <c r="Q111" s="45"/>
      <c r="R111" s="45"/>
      <c r="S111" s="45">
        <v>1</v>
      </c>
      <c r="T111" s="45">
        <v>2</v>
      </c>
      <c r="U111" s="45">
        <v>1</v>
      </c>
      <c r="V111" s="45">
        <v>0</v>
      </c>
      <c r="W111" s="45">
        <v>3</v>
      </c>
      <c r="X111" s="45">
        <v>0</v>
      </c>
      <c r="Y111" s="45">
        <v>0</v>
      </c>
      <c r="Z111" s="45">
        <v>0</v>
      </c>
      <c r="AA111" s="45">
        <v>0</v>
      </c>
      <c r="AB111" s="45">
        <v>1</v>
      </c>
      <c r="AC111" s="110" t="s">
        <v>120</v>
      </c>
      <c r="AD111" s="38" t="s">
        <v>114</v>
      </c>
      <c r="AE111" s="40">
        <v>8.8</v>
      </c>
      <c r="AF111" s="40">
        <v>8.8</v>
      </c>
      <c r="AG111" s="40">
        <v>8.8</v>
      </c>
      <c r="AH111" s="40">
        <v>8.8</v>
      </c>
      <c r="AI111" s="40">
        <v>8.8</v>
      </c>
      <c r="AJ111" s="40">
        <v>8.8</v>
      </c>
      <c r="AK111" s="40">
        <v>8.8</v>
      </c>
      <c r="AL111" s="54">
        <v>2023</v>
      </c>
      <c r="AM111" s="10"/>
    </row>
    <row r="112" spans="1:39" s="8" customFormat="1" ht="45">
      <c r="A112" s="10"/>
      <c r="B112" s="45"/>
      <c r="C112" s="45"/>
      <c r="D112" s="45"/>
      <c r="E112" s="45"/>
      <c r="F112" s="45"/>
      <c r="G112" s="45"/>
      <c r="H112" s="45"/>
      <c r="I112" s="45"/>
      <c r="J112" s="45"/>
      <c r="K112" s="45"/>
      <c r="L112" s="45"/>
      <c r="M112" s="45"/>
      <c r="N112" s="45"/>
      <c r="O112" s="45"/>
      <c r="P112" s="45"/>
      <c r="Q112" s="45"/>
      <c r="R112" s="45"/>
      <c r="S112" s="45">
        <v>1</v>
      </c>
      <c r="T112" s="45">
        <v>2</v>
      </c>
      <c r="U112" s="45">
        <v>1</v>
      </c>
      <c r="V112" s="45">
        <v>0</v>
      </c>
      <c r="W112" s="45">
        <v>3</v>
      </c>
      <c r="X112" s="45">
        <v>0</v>
      </c>
      <c r="Y112" s="45">
        <v>0</v>
      </c>
      <c r="Z112" s="45">
        <v>0</v>
      </c>
      <c r="AA112" s="45">
        <v>0</v>
      </c>
      <c r="AB112" s="45">
        <v>2</v>
      </c>
      <c r="AC112" s="85" t="s">
        <v>186</v>
      </c>
      <c r="AD112" s="38" t="s">
        <v>115</v>
      </c>
      <c r="AE112" s="40">
        <v>1</v>
      </c>
      <c r="AF112" s="40">
        <v>1</v>
      </c>
      <c r="AG112" s="40">
        <v>1</v>
      </c>
      <c r="AH112" s="40">
        <v>1</v>
      </c>
      <c r="AI112" s="40">
        <v>1</v>
      </c>
      <c r="AJ112" s="40">
        <v>1</v>
      </c>
      <c r="AK112" s="67">
        <f>SUM(AE112:AJ112)</f>
        <v>6</v>
      </c>
      <c r="AL112" s="54">
        <v>2023</v>
      </c>
      <c r="AM112" s="10"/>
    </row>
    <row r="113" spans="1:39" s="8" customFormat="1" ht="45">
      <c r="A113" s="10"/>
      <c r="B113" s="45"/>
      <c r="C113" s="45"/>
      <c r="D113" s="45"/>
      <c r="E113" s="45"/>
      <c r="F113" s="45"/>
      <c r="G113" s="45"/>
      <c r="H113" s="45"/>
      <c r="I113" s="45"/>
      <c r="J113" s="45"/>
      <c r="K113" s="45"/>
      <c r="L113" s="45"/>
      <c r="M113" s="45"/>
      <c r="N113" s="45"/>
      <c r="O113" s="45"/>
      <c r="P113" s="45"/>
      <c r="Q113" s="45"/>
      <c r="R113" s="45"/>
      <c r="S113" s="45">
        <v>1</v>
      </c>
      <c r="T113" s="45">
        <v>2</v>
      </c>
      <c r="U113" s="45">
        <v>1</v>
      </c>
      <c r="V113" s="45">
        <v>0</v>
      </c>
      <c r="W113" s="45">
        <v>3</v>
      </c>
      <c r="X113" s="45">
        <v>0</v>
      </c>
      <c r="Y113" s="45">
        <v>0</v>
      </c>
      <c r="Z113" s="45">
        <v>0</v>
      </c>
      <c r="AA113" s="45">
        <v>0</v>
      </c>
      <c r="AB113" s="45">
        <v>3</v>
      </c>
      <c r="AC113" s="85" t="s">
        <v>187</v>
      </c>
      <c r="AD113" s="38" t="s">
        <v>115</v>
      </c>
      <c r="AE113" s="40">
        <v>1</v>
      </c>
      <c r="AF113" s="40">
        <v>1</v>
      </c>
      <c r="AG113" s="40">
        <v>1</v>
      </c>
      <c r="AH113" s="40">
        <v>1</v>
      </c>
      <c r="AI113" s="40">
        <v>1</v>
      </c>
      <c r="AJ113" s="40">
        <v>1</v>
      </c>
      <c r="AK113" s="67">
        <f>SUM(AE113:AJ113)</f>
        <v>6</v>
      </c>
      <c r="AL113" s="54">
        <v>2023</v>
      </c>
      <c r="AM113" s="10"/>
    </row>
    <row r="114" spans="1:39" s="8" customFormat="1" ht="77.25" customHeight="1" hidden="1">
      <c r="A114" s="10"/>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246" t="s">
        <v>299</v>
      </c>
      <c r="AD114" s="95"/>
      <c r="AE114" s="136"/>
      <c r="AF114" s="145"/>
      <c r="AG114" s="136"/>
      <c r="AH114" s="136"/>
      <c r="AI114" s="136"/>
      <c r="AJ114" s="136"/>
      <c r="AK114" s="146"/>
      <c r="AL114" s="141"/>
      <c r="AM114" s="10"/>
    </row>
    <row r="115" spans="1:39" s="8" customFormat="1" ht="120" customHeight="1">
      <c r="A115" s="10"/>
      <c r="B115" s="45">
        <f>B115:AF1081</f>
        <v>0</v>
      </c>
      <c r="C115" s="45">
        <v>2</v>
      </c>
      <c r="D115" s="45">
        <v>9</v>
      </c>
      <c r="E115" s="45">
        <v>0</v>
      </c>
      <c r="F115" s="45">
        <v>7</v>
      </c>
      <c r="G115" s="45">
        <v>0</v>
      </c>
      <c r="H115" s="45">
        <v>9</v>
      </c>
      <c r="I115" s="45">
        <v>1</v>
      </c>
      <c r="J115" s="45">
        <v>2</v>
      </c>
      <c r="K115" s="45">
        <v>1</v>
      </c>
      <c r="L115" s="45">
        <v>0</v>
      </c>
      <c r="M115" s="45">
        <v>3</v>
      </c>
      <c r="N115" s="45" t="s">
        <v>90</v>
      </c>
      <c r="O115" s="45">
        <v>0</v>
      </c>
      <c r="P115" s="45">
        <v>2</v>
      </c>
      <c r="Q115" s="45">
        <v>5</v>
      </c>
      <c r="R115" s="45" t="s">
        <v>88</v>
      </c>
      <c r="S115" s="45">
        <v>1</v>
      </c>
      <c r="T115" s="45">
        <v>2</v>
      </c>
      <c r="U115" s="45">
        <v>1</v>
      </c>
      <c r="V115" s="45">
        <v>0</v>
      </c>
      <c r="W115" s="45">
        <v>3</v>
      </c>
      <c r="X115" s="45">
        <v>0</v>
      </c>
      <c r="Y115" s="45">
        <v>0</v>
      </c>
      <c r="Z115" s="45">
        <v>1</v>
      </c>
      <c r="AA115" s="45">
        <v>0</v>
      </c>
      <c r="AB115" s="45">
        <v>0</v>
      </c>
      <c r="AC115" s="247"/>
      <c r="AD115" s="95" t="s">
        <v>116</v>
      </c>
      <c r="AE115" s="142">
        <v>11910046.47</v>
      </c>
      <c r="AF115" s="142">
        <f>10612787.53+69347.26</f>
        <v>10682134.79</v>
      </c>
      <c r="AG115" s="142">
        <v>12543566.67</v>
      </c>
      <c r="AH115" s="142">
        <v>13734059.15</v>
      </c>
      <c r="AI115" s="142">
        <v>13434059.15</v>
      </c>
      <c r="AJ115" s="142">
        <v>11934059.15</v>
      </c>
      <c r="AK115" s="142">
        <f>SUM(AE115:AJ115)</f>
        <v>74237925.38</v>
      </c>
      <c r="AL115" s="141">
        <v>2023</v>
      </c>
      <c r="AM115" s="10"/>
    </row>
    <row r="116" spans="1:39" s="8" customFormat="1" ht="59.25">
      <c r="A116" s="10"/>
      <c r="B116" s="45"/>
      <c r="C116" s="45"/>
      <c r="D116" s="45"/>
      <c r="E116" s="45"/>
      <c r="F116" s="45"/>
      <c r="G116" s="45"/>
      <c r="H116" s="45"/>
      <c r="I116" s="45"/>
      <c r="J116" s="45"/>
      <c r="K116" s="45"/>
      <c r="L116" s="45"/>
      <c r="M116" s="45"/>
      <c r="N116" s="45"/>
      <c r="O116" s="45"/>
      <c r="P116" s="45"/>
      <c r="Q116" s="45"/>
      <c r="R116" s="45"/>
      <c r="S116" s="45">
        <v>1</v>
      </c>
      <c r="T116" s="45">
        <v>2</v>
      </c>
      <c r="U116" s="45">
        <v>1</v>
      </c>
      <c r="V116" s="45">
        <v>0</v>
      </c>
      <c r="W116" s="45">
        <v>3</v>
      </c>
      <c r="X116" s="45">
        <v>0</v>
      </c>
      <c r="Y116" s="45">
        <v>0</v>
      </c>
      <c r="Z116" s="45">
        <v>1</v>
      </c>
      <c r="AA116" s="45">
        <v>0</v>
      </c>
      <c r="AB116" s="45">
        <v>1</v>
      </c>
      <c r="AC116" s="85" t="s">
        <v>300</v>
      </c>
      <c r="AD116" s="55" t="s">
        <v>116</v>
      </c>
      <c r="AE116" s="156">
        <v>58380.22</v>
      </c>
      <c r="AF116" s="156">
        <v>59883.15</v>
      </c>
      <c r="AG116" s="156">
        <f>(AG115+AG120)/250</f>
        <v>67999.86668</v>
      </c>
      <c r="AH116" s="156">
        <f>(AH115+AH120)/250</f>
        <v>71853.4366</v>
      </c>
      <c r="AI116" s="156">
        <f>(AI115+AI120)/250</f>
        <v>70653.4366</v>
      </c>
      <c r="AJ116" s="156">
        <f>(AJ115+AJ120)/250</f>
        <v>64653.4366</v>
      </c>
      <c r="AK116" s="156">
        <f>(AK115+AK120)/250</f>
        <v>394538.10151999997</v>
      </c>
      <c r="AL116" s="54">
        <v>2023</v>
      </c>
      <c r="AM116" s="10"/>
    </row>
    <row r="117" spans="1:39" s="8" customFormat="1" ht="89.25">
      <c r="A117" s="10"/>
      <c r="B117" s="45"/>
      <c r="C117" s="45"/>
      <c r="D117" s="45"/>
      <c r="E117" s="45"/>
      <c r="F117" s="45"/>
      <c r="G117" s="45"/>
      <c r="H117" s="45"/>
      <c r="I117" s="45"/>
      <c r="J117" s="45"/>
      <c r="K117" s="45"/>
      <c r="L117" s="45"/>
      <c r="M117" s="45"/>
      <c r="N117" s="45"/>
      <c r="O117" s="45"/>
      <c r="P117" s="45"/>
      <c r="Q117" s="45"/>
      <c r="R117" s="45"/>
      <c r="S117" s="45">
        <v>1</v>
      </c>
      <c r="T117" s="45">
        <v>2</v>
      </c>
      <c r="U117" s="45">
        <v>1</v>
      </c>
      <c r="V117" s="45">
        <v>0</v>
      </c>
      <c r="W117" s="45">
        <v>3</v>
      </c>
      <c r="X117" s="45">
        <v>0</v>
      </c>
      <c r="Y117" s="45">
        <v>0</v>
      </c>
      <c r="Z117" s="45">
        <v>1</v>
      </c>
      <c r="AA117" s="45">
        <v>0</v>
      </c>
      <c r="AB117" s="45">
        <v>2</v>
      </c>
      <c r="AC117" s="85" t="s">
        <v>301</v>
      </c>
      <c r="AD117" s="55" t="s">
        <v>114</v>
      </c>
      <c r="AE117" s="157">
        <v>100</v>
      </c>
      <c r="AF117" s="158">
        <v>100</v>
      </c>
      <c r="AG117" s="158">
        <v>100</v>
      </c>
      <c r="AH117" s="157">
        <v>100</v>
      </c>
      <c r="AI117" s="157">
        <v>100</v>
      </c>
      <c r="AJ117" s="157">
        <v>100</v>
      </c>
      <c r="AK117" s="57">
        <v>100</v>
      </c>
      <c r="AL117" s="54">
        <v>2023</v>
      </c>
      <c r="AM117" s="10"/>
    </row>
    <row r="118" spans="1:39" s="8" customFormat="1" ht="124.5" customHeight="1">
      <c r="A118" s="10"/>
      <c r="B118" s="45"/>
      <c r="C118" s="45"/>
      <c r="D118" s="45"/>
      <c r="E118" s="45"/>
      <c r="F118" s="45"/>
      <c r="G118" s="45"/>
      <c r="H118" s="45"/>
      <c r="I118" s="45"/>
      <c r="J118" s="45"/>
      <c r="K118" s="45"/>
      <c r="L118" s="45"/>
      <c r="M118" s="45"/>
      <c r="N118" s="45"/>
      <c r="O118" s="45"/>
      <c r="P118" s="45"/>
      <c r="Q118" s="45"/>
      <c r="R118" s="45"/>
      <c r="S118" s="45">
        <v>1</v>
      </c>
      <c r="T118" s="45">
        <v>2</v>
      </c>
      <c r="U118" s="45">
        <v>1</v>
      </c>
      <c r="V118" s="45">
        <v>0</v>
      </c>
      <c r="W118" s="45">
        <v>3</v>
      </c>
      <c r="X118" s="45">
        <v>0</v>
      </c>
      <c r="Y118" s="45">
        <v>0</v>
      </c>
      <c r="Z118" s="45">
        <v>1</v>
      </c>
      <c r="AA118" s="45">
        <v>0</v>
      </c>
      <c r="AB118" s="45">
        <v>3</v>
      </c>
      <c r="AC118" s="85" t="s">
        <v>302</v>
      </c>
      <c r="AD118" s="55" t="s">
        <v>114</v>
      </c>
      <c r="AE118" s="157">
        <v>100</v>
      </c>
      <c r="AF118" s="158">
        <v>100</v>
      </c>
      <c r="AG118" s="158">
        <v>100</v>
      </c>
      <c r="AH118" s="157">
        <v>100</v>
      </c>
      <c r="AI118" s="157">
        <v>100</v>
      </c>
      <c r="AJ118" s="157">
        <v>100</v>
      </c>
      <c r="AK118" s="57">
        <v>100</v>
      </c>
      <c r="AL118" s="54">
        <v>2023</v>
      </c>
      <c r="AM118" s="10"/>
    </row>
    <row r="119" spans="1:39" s="8" customFormat="1" ht="104.25">
      <c r="A119" s="10"/>
      <c r="B119" s="45"/>
      <c r="C119" s="45"/>
      <c r="D119" s="45"/>
      <c r="E119" s="45"/>
      <c r="F119" s="45"/>
      <c r="G119" s="45"/>
      <c r="H119" s="45"/>
      <c r="I119" s="45"/>
      <c r="J119" s="45"/>
      <c r="K119" s="45"/>
      <c r="L119" s="45"/>
      <c r="M119" s="45"/>
      <c r="N119" s="45"/>
      <c r="O119" s="45"/>
      <c r="P119" s="45"/>
      <c r="Q119" s="45"/>
      <c r="R119" s="45"/>
      <c r="S119" s="45">
        <v>1</v>
      </c>
      <c r="T119" s="45">
        <v>2</v>
      </c>
      <c r="U119" s="45">
        <v>1</v>
      </c>
      <c r="V119" s="45">
        <v>0</v>
      </c>
      <c r="W119" s="45">
        <v>3</v>
      </c>
      <c r="X119" s="45">
        <v>0</v>
      </c>
      <c r="Y119" s="45">
        <v>0</v>
      </c>
      <c r="Z119" s="45">
        <v>1</v>
      </c>
      <c r="AA119" s="45">
        <v>0</v>
      </c>
      <c r="AB119" s="45">
        <v>4</v>
      </c>
      <c r="AC119" s="85" t="s">
        <v>303</v>
      </c>
      <c r="AD119" s="55" t="s">
        <v>114</v>
      </c>
      <c r="AE119" s="157">
        <v>100</v>
      </c>
      <c r="AF119" s="158">
        <v>100</v>
      </c>
      <c r="AG119" s="158">
        <v>100</v>
      </c>
      <c r="AH119" s="157">
        <v>100</v>
      </c>
      <c r="AI119" s="157">
        <v>100</v>
      </c>
      <c r="AJ119" s="157">
        <v>100</v>
      </c>
      <c r="AK119" s="57">
        <v>100</v>
      </c>
      <c r="AL119" s="54">
        <v>2023</v>
      </c>
      <c r="AM119" s="10"/>
    </row>
    <row r="120" spans="1:39" s="8" customFormat="1" ht="126.75" customHeight="1">
      <c r="A120" s="10"/>
      <c r="B120" s="45">
        <v>0</v>
      </c>
      <c r="C120" s="45">
        <v>2</v>
      </c>
      <c r="D120" s="45">
        <v>9</v>
      </c>
      <c r="E120" s="45">
        <v>0</v>
      </c>
      <c r="F120" s="45">
        <v>7</v>
      </c>
      <c r="G120" s="45">
        <v>0</v>
      </c>
      <c r="H120" s="45">
        <v>9</v>
      </c>
      <c r="I120" s="45">
        <v>1</v>
      </c>
      <c r="J120" s="45">
        <v>2</v>
      </c>
      <c r="K120" s="45">
        <v>1</v>
      </c>
      <c r="L120" s="45">
        <v>0</v>
      </c>
      <c r="M120" s="45">
        <v>3</v>
      </c>
      <c r="N120" s="45">
        <v>1</v>
      </c>
      <c r="O120" s="45">
        <v>0</v>
      </c>
      <c r="P120" s="45">
        <v>2</v>
      </c>
      <c r="Q120" s="45">
        <v>5</v>
      </c>
      <c r="R120" s="45" t="s">
        <v>88</v>
      </c>
      <c r="S120" s="45">
        <v>1</v>
      </c>
      <c r="T120" s="45">
        <v>2</v>
      </c>
      <c r="U120" s="45">
        <v>1</v>
      </c>
      <c r="V120" s="45">
        <v>0</v>
      </c>
      <c r="W120" s="45">
        <v>3</v>
      </c>
      <c r="X120" s="45">
        <v>0</v>
      </c>
      <c r="Y120" s="45">
        <v>0</v>
      </c>
      <c r="Z120" s="45">
        <v>2</v>
      </c>
      <c r="AA120" s="45">
        <v>0</v>
      </c>
      <c r="AB120" s="45">
        <v>0</v>
      </c>
      <c r="AC120" s="98" t="s">
        <v>304</v>
      </c>
      <c r="AD120" s="95" t="s">
        <v>116</v>
      </c>
      <c r="AE120" s="142">
        <v>2894300</v>
      </c>
      <c r="AF120" s="142">
        <v>4358000</v>
      </c>
      <c r="AG120" s="142">
        <v>4456400</v>
      </c>
      <c r="AH120" s="142">
        <v>4229300</v>
      </c>
      <c r="AI120" s="142">
        <v>4229300</v>
      </c>
      <c r="AJ120" s="142">
        <v>4229300</v>
      </c>
      <c r="AK120" s="143">
        <f>SUM(AE120:AJ120)</f>
        <v>24396600</v>
      </c>
      <c r="AL120" s="141">
        <v>2023</v>
      </c>
      <c r="AM120" s="10"/>
    </row>
    <row r="121" spans="1:39" s="8" customFormat="1" ht="44.25">
      <c r="A121" s="10"/>
      <c r="B121" s="45"/>
      <c r="C121" s="45"/>
      <c r="D121" s="45"/>
      <c r="E121" s="45"/>
      <c r="F121" s="45"/>
      <c r="G121" s="45"/>
      <c r="H121" s="45"/>
      <c r="I121" s="45"/>
      <c r="J121" s="45"/>
      <c r="K121" s="45"/>
      <c r="L121" s="45"/>
      <c r="M121" s="45"/>
      <c r="N121" s="45"/>
      <c r="O121" s="45"/>
      <c r="P121" s="45"/>
      <c r="Q121" s="45"/>
      <c r="R121" s="45"/>
      <c r="S121" s="45">
        <v>1</v>
      </c>
      <c r="T121" s="45">
        <v>2</v>
      </c>
      <c r="U121" s="45">
        <v>1</v>
      </c>
      <c r="V121" s="45">
        <v>0</v>
      </c>
      <c r="W121" s="45">
        <v>3</v>
      </c>
      <c r="X121" s="45">
        <v>0</v>
      </c>
      <c r="Y121" s="45">
        <v>0</v>
      </c>
      <c r="Z121" s="45">
        <v>2</v>
      </c>
      <c r="AA121" s="45">
        <v>0</v>
      </c>
      <c r="AB121" s="45">
        <v>1</v>
      </c>
      <c r="AC121" s="85" t="s">
        <v>305</v>
      </c>
      <c r="AD121" s="55" t="s">
        <v>114</v>
      </c>
      <c r="AE121" s="40">
        <v>9</v>
      </c>
      <c r="AF121" s="40">
        <v>9</v>
      </c>
      <c r="AG121" s="149">
        <v>9</v>
      </c>
      <c r="AH121" s="149">
        <v>9</v>
      </c>
      <c r="AI121" s="149">
        <v>9</v>
      </c>
      <c r="AJ121" s="149">
        <v>9</v>
      </c>
      <c r="AK121" s="218">
        <f>SUM(AE121:AJ121)</f>
        <v>54</v>
      </c>
      <c r="AL121" s="133">
        <v>2023</v>
      </c>
      <c r="AM121" s="10"/>
    </row>
    <row r="122" spans="1:39" s="8" customFormat="1" ht="36" customHeight="1">
      <c r="A122" s="10"/>
      <c r="B122" s="45">
        <v>0</v>
      </c>
      <c r="C122" s="45">
        <v>2</v>
      </c>
      <c r="D122" s="45">
        <v>9</v>
      </c>
      <c r="E122" s="45">
        <v>0</v>
      </c>
      <c r="F122" s="45">
        <v>7</v>
      </c>
      <c r="G122" s="45">
        <v>0</v>
      </c>
      <c r="H122" s="45">
        <v>9</v>
      </c>
      <c r="I122" s="45">
        <v>1</v>
      </c>
      <c r="J122" s="45">
        <v>2</v>
      </c>
      <c r="K122" s="45">
        <v>1</v>
      </c>
      <c r="L122" s="45"/>
      <c r="M122" s="45"/>
      <c r="N122" s="45">
        <v>2</v>
      </c>
      <c r="O122" s="45">
        <v>0</v>
      </c>
      <c r="P122" s="45">
        <v>1</v>
      </c>
      <c r="Q122" s="45">
        <v>3</v>
      </c>
      <c r="R122" s="45"/>
      <c r="S122" s="45">
        <v>1</v>
      </c>
      <c r="T122" s="45">
        <v>2</v>
      </c>
      <c r="U122" s="45">
        <v>1</v>
      </c>
      <c r="V122" s="45">
        <v>0</v>
      </c>
      <c r="W122" s="45">
        <v>3</v>
      </c>
      <c r="X122" s="45">
        <v>0</v>
      </c>
      <c r="Y122" s="45">
        <v>0</v>
      </c>
      <c r="Z122" s="45">
        <v>3</v>
      </c>
      <c r="AA122" s="45">
        <v>0</v>
      </c>
      <c r="AB122" s="45">
        <v>0</v>
      </c>
      <c r="AC122" s="118" t="s">
        <v>274</v>
      </c>
      <c r="AD122" s="95"/>
      <c r="AE122" s="136"/>
      <c r="AF122" s="136"/>
      <c r="AG122" s="136"/>
      <c r="AH122" s="136"/>
      <c r="AI122" s="136"/>
      <c r="AJ122" s="136"/>
      <c r="AK122" s="146"/>
      <c r="AL122" s="141"/>
      <c r="AM122" s="10"/>
    </row>
    <row r="123" spans="1:39" s="8" customFormat="1" ht="43.5" customHeight="1">
      <c r="A123" s="10"/>
      <c r="B123" s="45">
        <v>0</v>
      </c>
      <c r="C123" s="45">
        <v>2</v>
      </c>
      <c r="D123" s="45">
        <v>9</v>
      </c>
      <c r="E123" s="45">
        <v>0</v>
      </c>
      <c r="F123" s="45">
        <v>7</v>
      </c>
      <c r="G123" s="45">
        <v>0</v>
      </c>
      <c r="H123" s="45">
        <v>9</v>
      </c>
      <c r="I123" s="45">
        <v>1</v>
      </c>
      <c r="J123" s="45">
        <v>2</v>
      </c>
      <c r="K123" s="45">
        <v>1</v>
      </c>
      <c r="L123" s="45">
        <v>2</v>
      </c>
      <c r="M123" s="45">
        <v>0</v>
      </c>
      <c r="N123" s="45">
        <v>4</v>
      </c>
      <c r="O123" s="45">
        <v>2</v>
      </c>
      <c r="P123" s="45"/>
      <c r="Q123" s="45"/>
      <c r="R123" s="45"/>
      <c r="S123" s="45">
        <v>1</v>
      </c>
      <c r="T123" s="45">
        <v>2</v>
      </c>
      <c r="U123" s="45">
        <v>1</v>
      </c>
      <c r="V123" s="45">
        <v>0</v>
      </c>
      <c r="W123" s="45">
        <v>3</v>
      </c>
      <c r="X123" s="45">
        <v>0</v>
      </c>
      <c r="Y123" s="45">
        <v>0</v>
      </c>
      <c r="Z123" s="45">
        <v>3</v>
      </c>
      <c r="AA123" s="45">
        <v>0</v>
      </c>
      <c r="AB123" s="45">
        <v>1</v>
      </c>
      <c r="AC123" s="85" t="s">
        <v>275</v>
      </c>
      <c r="AD123" s="55" t="s">
        <v>115</v>
      </c>
      <c r="AE123" s="40">
        <v>1</v>
      </c>
      <c r="AF123" s="149">
        <v>1</v>
      </c>
      <c r="AG123" s="40">
        <v>1</v>
      </c>
      <c r="AH123" s="40">
        <v>1</v>
      </c>
      <c r="AI123" s="40">
        <v>1</v>
      </c>
      <c r="AJ123" s="40">
        <v>1</v>
      </c>
      <c r="AK123" s="67">
        <f>SUM(AE123:AJ123)</f>
        <v>6</v>
      </c>
      <c r="AL123" s="40">
        <v>2023</v>
      </c>
      <c r="AM123" s="10"/>
    </row>
    <row r="124" spans="1:39" s="8" customFormat="1" ht="60">
      <c r="A124" s="10"/>
      <c r="B124" s="45"/>
      <c r="C124" s="45"/>
      <c r="D124" s="45"/>
      <c r="E124" s="45"/>
      <c r="F124" s="45"/>
      <c r="G124" s="45"/>
      <c r="H124" s="45"/>
      <c r="I124" s="45"/>
      <c r="J124" s="45"/>
      <c r="K124" s="45"/>
      <c r="L124" s="45"/>
      <c r="M124" s="45"/>
      <c r="N124" s="45"/>
      <c r="O124" s="45"/>
      <c r="P124" s="45"/>
      <c r="Q124" s="45"/>
      <c r="R124" s="45"/>
      <c r="S124" s="45">
        <v>1</v>
      </c>
      <c r="T124" s="45">
        <v>2</v>
      </c>
      <c r="U124" s="45">
        <v>1</v>
      </c>
      <c r="V124" s="45">
        <v>0</v>
      </c>
      <c r="W124" s="45">
        <v>4</v>
      </c>
      <c r="X124" s="45">
        <v>0</v>
      </c>
      <c r="Y124" s="45">
        <v>0</v>
      </c>
      <c r="Z124" s="45">
        <v>0</v>
      </c>
      <c r="AA124" s="45">
        <v>0</v>
      </c>
      <c r="AB124" s="45">
        <v>0</v>
      </c>
      <c r="AC124" s="112" t="s">
        <v>93</v>
      </c>
      <c r="AD124" s="93"/>
      <c r="AE124" s="148"/>
      <c r="AF124" s="148"/>
      <c r="AG124" s="148"/>
      <c r="AH124" s="148"/>
      <c r="AI124" s="148"/>
      <c r="AJ124" s="148"/>
      <c r="AK124" s="104"/>
      <c r="AL124" s="148"/>
      <c r="AM124" s="10"/>
    </row>
    <row r="125" spans="1:70" s="8" customFormat="1" ht="30" customHeight="1">
      <c r="A125" s="10"/>
      <c r="B125" s="45"/>
      <c r="C125" s="45"/>
      <c r="D125" s="45"/>
      <c r="E125" s="45"/>
      <c r="F125" s="45"/>
      <c r="G125" s="45"/>
      <c r="H125" s="45"/>
      <c r="I125" s="45"/>
      <c r="J125" s="45"/>
      <c r="K125" s="45"/>
      <c r="L125" s="45"/>
      <c r="M125" s="45"/>
      <c r="N125" s="45"/>
      <c r="O125" s="45"/>
      <c r="P125" s="45"/>
      <c r="Q125" s="45"/>
      <c r="R125" s="45"/>
      <c r="S125" s="45">
        <v>1</v>
      </c>
      <c r="T125" s="45">
        <v>2</v>
      </c>
      <c r="U125" s="45">
        <v>1</v>
      </c>
      <c r="V125" s="45">
        <v>0</v>
      </c>
      <c r="W125" s="45">
        <v>4</v>
      </c>
      <c r="X125" s="45">
        <v>0</v>
      </c>
      <c r="Y125" s="45">
        <v>0</v>
      </c>
      <c r="Z125" s="45">
        <v>0</v>
      </c>
      <c r="AA125" s="45">
        <v>0</v>
      </c>
      <c r="AB125" s="45">
        <v>1</v>
      </c>
      <c r="AC125" s="110" t="s">
        <v>188</v>
      </c>
      <c r="AD125" s="38" t="s">
        <v>114</v>
      </c>
      <c r="AE125" s="54">
        <v>83</v>
      </c>
      <c r="AF125" s="54">
        <v>83</v>
      </c>
      <c r="AG125" s="54">
        <v>83</v>
      </c>
      <c r="AH125" s="54">
        <v>83</v>
      </c>
      <c r="AI125" s="54">
        <v>83</v>
      </c>
      <c r="AJ125" s="54">
        <v>83</v>
      </c>
      <c r="AK125" s="54">
        <v>83</v>
      </c>
      <c r="AL125" s="54">
        <v>2023</v>
      </c>
      <c r="AM125" s="11"/>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row>
    <row r="126" spans="1:70" s="8" customFormat="1" ht="43.5" customHeight="1">
      <c r="A126" s="10"/>
      <c r="B126" s="46"/>
      <c r="C126" s="46"/>
      <c r="D126" s="46"/>
      <c r="E126" s="46"/>
      <c r="F126" s="46"/>
      <c r="G126" s="46"/>
      <c r="H126" s="46"/>
      <c r="I126" s="46"/>
      <c r="J126" s="46"/>
      <c r="K126" s="46"/>
      <c r="L126" s="46"/>
      <c r="M126" s="46"/>
      <c r="N126" s="46"/>
      <c r="O126" s="46"/>
      <c r="P126" s="45"/>
      <c r="Q126" s="45"/>
      <c r="R126" s="45"/>
      <c r="S126" s="45">
        <v>1</v>
      </c>
      <c r="T126" s="45">
        <v>2</v>
      </c>
      <c r="U126" s="45">
        <v>1</v>
      </c>
      <c r="V126" s="45">
        <v>0</v>
      </c>
      <c r="W126" s="45">
        <v>4</v>
      </c>
      <c r="X126" s="45">
        <v>0</v>
      </c>
      <c r="Y126" s="45">
        <v>0</v>
      </c>
      <c r="Z126" s="45">
        <v>0</v>
      </c>
      <c r="AA126" s="45">
        <v>0</v>
      </c>
      <c r="AB126" s="45">
        <v>2</v>
      </c>
      <c r="AC126" s="110" t="s">
        <v>189</v>
      </c>
      <c r="AD126" s="38" t="s">
        <v>115</v>
      </c>
      <c r="AE126" s="54">
        <v>7</v>
      </c>
      <c r="AF126" s="54">
        <v>7</v>
      </c>
      <c r="AG126" s="54">
        <v>7</v>
      </c>
      <c r="AH126" s="54">
        <v>7</v>
      </c>
      <c r="AI126" s="54">
        <v>7</v>
      </c>
      <c r="AJ126" s="54">
        <v>7</v>
      </c>
      <c r="AK126" s="67">
        <f>SUM(AE126:AJ126)</f>
        <v>42</v>
      </c>
      <c r="AL126" s="54">
        <v>2023</v>
      </c>
      <c r="AM126" s="11"/>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row>
    <row r="127" spans="1:71" s="43" customFormat="1" ht="48" customHeight="1">
      <c r="A127" s="259"/>
      <c r="B127" s="46"/>
      <c r="C127" s="46"/>
      <c r="D127" s="46"/>
      <c r="E127" s="46"/>
      <c r="F127" s="46"/>
      <c r="G127" s="46"/>
      <c r="H127" s="46"/>
      <c r="I127" s="46"/>
      <c r="J127" s="46"/>
      <c r="K127" s="46"/>
      <c r="L127" s="46"/>
      <c r="M127" s="46"/>
      <c r="N127" s="46"/>
      <c r="O127" s="46"/>
      <c r="P127" s="45"/>
      <c r="Q127" s="45"/>
      <c r="R127" s="45"/>
      <c r="S127" s="45">
        <v>1</v>
      </c>
      <c r="T127" s="45">
        <v>2</v>
      </c>
      <c r="U127" s="45">
        <v>1</v>
      </c>
      <c r="V127" s="45">
        <v>0</v>
      </c>
      <c r="W127" s="45">
        <v>4</v>
      </c>
      <c r="X127" s="45">
        <v>0</v>
      </c>
      <c r="Y127" s="45">
        <v>0</v>
      </c>
      <c r="Z127" s="45">
        <v>0</v>
      </c>
      <c r="AA127" s="45">
        <v>0</v>
      </c>
      <c r="AB127" s="45">
        <v>3</v>
      </c>
      <c r="AC127" s="110" t="s">
        <v>190</v>
      </c>
      <c r="AD127" s="38" t="s">
        <v>114</v>
      </c>
      <c r="AE127" s="54">
        <v>58</v>
      </c>
      <c r="AF127" s="54">
        <v>58</v>
      </c>
      <c r="AG127" s="54">
        <v>58</v>
      </c>
      <c r="AH127" s="54">
        <v>58</v>
      </c>
      <c r="AI127" s="54">
        <v>58</v>
      </c>
      <c r="AJ127" s="54">
        <v>58</v>
      </c>
      <c r="AK127" s="54">
        <v>58</v>
      </c>
      <c r="AL127" s="54">
        <v>2023</v>
      </c>
      <c r="AM127" s="11"/>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42"/>
    </row>
    <row r="128" spans="1:71" s="43" customFormat="1" ht="84" customHeight="1">
      <c r="A128" s="260"/>
      <c r="B128" s="47">
        <v>0</v>
      </c>
      <c r="C128" s="47">
        <v>2</v>
      </c>
      <c r="D128" s="47">
        <v>9</v>
      </c>
      <c r="E128" s="47">
        <v>0</v>
      </c>
      <c r="F128" s="47">
        <v>7</v>
      </c>
      <c r="G128" s="47">
        <v>0</v>
      </c>
      <c r="H128" s="47">
        <v>2</v>
      </c>
      <c r="I128" s="47">
        <v>1</v>
      </c>
      <c r="J128" s="47">
        <v>2</v>
      </c>
      <c r="K128" s="47">
        <v>1</v>
      </c>
      <c r="L128" s="47">
        <v>0</v>
      </c>
      <c r="M128" s="47">
        <v>4</v>
      </c>
      <c r="N128" s="47">
        <v>1</v>
      </c>
      <c r="O128" s="47">
        <v>0</v>
      </c>
      <c r="P128" s="47">
        <v>2</v>
      </c>
      <c r="Q128" s="47">
        <v>3</v>
      </c>
      <c r="R128" s="47" t="s">
        <v>89</v>
      </c>
      <c r="S128" s="45">
        <v>1</v>
      </c>
      <c r="T128" s="45">
        <v>2</v>
      </c>
      <c r="U128" s="45">
        <v>1</v>
      </c>
      <c r="V128" s="45">
        <v>0</v>
      </c>
      <c r="W128" s="45">
        <v>4</v>
      </c>
      <c r="X128" s="45">
        <v>0</v>
      </c>
      <c r="Y128" s="45">
        <v>0</v>
      </c>
      <c r="Z128" s="47">
        <v>1</v>
      </c>
      <c r="AA128" s="47">
        <v>0</v>
      </c>
      <c r="AB128" s="47">
        <v>0</v>
      </c>
      <c r="AC128" s="267" t="s">
        <v>1</v>
      </c>
      <c r="AD128" s="95" t="s">
        <v>116</v>
      </c>
      <c r="AE128" s="143">
        <v>1900300</v>
      </c>
      <c r="AF128" s="143">
        <v>1985600</v>
      </c>
      <c r="AG128" s="143">
        <f>1886700-395900</f>
        <v>1490800</v>
      </c>
      <c r="AH128" s="143">
        <f>1886700-1886700</f>
        <v>0</v>
      </c>
      <c r="AI128" s="143">
        <f>1886700-1886700</f>
        <v>0</v>
      </c>
      <c r="AJ128" s="143">
        <f>1886700-1886700</f>
        <v>0</v>
      </c>
      <c r="AK128" s="143">
        <f>SUM(AE128:AJ128)</f>
        <v>5376700</v>
      </c>
      <c r="AL128" s="141">
        <v>2020</v>
      </c>
      <c r="AM128" s="11"/>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42"/>
    </row>
    <row r="129" spans="1:71" s="43" customFormat="1" ht="48.75" customHeight="1" hidden="1">
      <c r="A129" s="260"/>
      <c r="B129" s="47">
        <v>0</v>
      </c>
      <c r="C129" s="47">
        <v>2</v>
      </c>
      <c r="D129" s="47">
        <v>9</v>
      </c>
      <c r="E129" s="47">
        <v>0</v>
      </c>
      <c r="F129" s="47">
        <v>7</v>
      </c>
      <c r="G129" s="47">
        <v>0</v>
      </c>
      <c r="H129" s="47">
        <v>2</v>
      </c>
      <c r="I129" s="60">
        <v>1</v>
      </c>
      <c r="J129" s="60">
        <v>2</v>
      </c>
      <c r="K129" s="60">
        <v>1</v>
      </c>
      <c r="L129" s="60"/>
      <c r="M129" s="60"/>
      <c r="N129" s="60">
        <v>7</v>
      </c>
      <c r="O129" s="60">
        <v>2</v>
      </c>
      <c r="P129" s="45">
        <v>0</v>
      </c>
      <c r="Q129" s="45">
        <v>1</v>
      </c>
      <c r="R129" s="45"/>
      <c r="S129" s="45">
        <v>1</v>
      </c>
      <c r="T129" s="45">
        <v>2</v>
      </c>
      <c r="U129" s="45">
        <v>1</v>
      </c>
      <c r="V129" s="45">
        <v>0</v>
      </c>
      <c r="W129" s="45">
        <v>4</v>
      </c>
      <c r="X129" s="45">
        <v>0</v>
      </c>
      <c r="Y129" s="45">
        <v>0</v>
      </c>
      <c r="Z129" s="45">
        <v>1</v>
      </c>
      <c r="AA129" s="45">
        <v>0</v>
      </c>
      <c r="AB129" s="45">
        <v>0</v>
      </c>
      <c r="AC129" s="267"/>
      <c r="AD129" s="95" t="s">
        <v>116</v>
      </c>
      <c r="AE129" s="143"/>
      <c r="AF129" s="143"/>
      <c r="AG129" s="143"/>
      <c r="AH129" s="143"/>
      <c r="AI129" s="143"/>
      <c r="AJ129" s="143"/>
      <c r="AK129" s="143"/>
      <c r="AL129" s="141"/>
      <c r="AM129" s="11"/>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42"/>
    </row>
    <row r="130" spans="1:71" s="43" customFormat="1" ht="4.5" customHeight="1" hidden="1">
      <c r="A130" s="260"/>
      <c r="B130" s="47">
        <v>0</v>
      </c>
      <c r="C130" s="47">
        <v>2</v>
      </c>
      <c r="D130" s="47">
        <v>9</v>
      </c>
      <c r="E130" s="47">
        <v>0</v>
      </c>
      <c r="F130" s="47">
        <v>7</v>
      </c>
      <c r="G130" s="47">
        <v>0</v>
      </c>
      <c r="H130" s="47">
        <v>2</v>
      </c>
      <c r="I130" s="47">
        <v>1</v>
      </c>
      <c r="J130" s="47">
        <v>2</v>
      </c>
      <c r="K130" s="47">
        <v>1</v>
      </c>
      <c r="L130" s="47"/>
      <c r="M130" s="47"/>
      <c r="N130" s="47">
        <v>2</v>
      </c>
      <c r="O130" s="47">
        <v>0</v>
      </c>
      <c r="P130" s="47">
        <v>1</v>
      </c>
      <c r="Q130" s="47">
        <v>4</v>
      </c>
      <c r="R130" s="47"/>
      <c r="S130" s="45">
        <v>1</v>
      </c>
      <c r="T130" s="45">
        <v>2</v>
      </c>
      <c r="U130" s="45">
        <v>1</v>
      </c>
      <c r="V130" s="45">
        <v>0</v>
      </c>
      <c r="W130" s="45">
        <v>4</v>
      </c>
      <c r="X130" s="45">
        <v>0</v>
      </c>
      <c r="Y130" s="45">
        <v>0</v>
      </c>
      <c r="Z130" s="47">
        <v>1</v>
      </c>
      <c r="AA130" s="47">
        <v>0</v>
      </c>
      <c r="AB130" s="47">
        <v>0</v>
      </c>
      <c r="AC130" s="246" t="s">
        <v>69</v>
      </c>
      <c r="AD130" s="95" t="s">
        <v>116</v>
      </c>
      <c r="AE130" s="143"/>
      <c r="AF130" s="143"/>
      <c r="AG130" s="143"/>
      <c r="AH130" s="143"/>
      <c r="AI130" s="143"/>
      <c r="AJ130" s="143"/>
      <c r="AK130" s="143"/>
      <c r="AL130" s="141"/>
      <c r="AM130" s="11"/>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42"/>
    </row>
    <row r="131" spans="1:71" s="43" customFormat="1" ht="81" customHeight="1">
      <c r="A131" s="260"/>
      <c r="B131" s="47">
        <v>0</v>
      </c>
      <c r="C131" s="47">
        <v>2</v>
      </c>
      <c r="D131" s="47">
        <v>9</v>
      </c>
      <c r="E131" s="47">
        <v>0</v>
      </c>
      <c r="F131" s="47">
        <v>7</v>
      </c>
      <c r="G131" s="47">
        <v>0</v>
      </c>
      <c r="H131" s="47">
        <v>2</v>
      </c>
      <c r="I131" s="47">
        <v>1</v>
      </c>
      <c r="J131" s="47">
        <v>2</v>
      </c>
      <c r="K131" s="47">
        <v>1</v>
      </c>
      <c r="L131" s="47">
        <v>0</v>
      </c>
      <c r="M131" s="47">
        <v>4</v>
      </c>
      <c r="N131" s="47" t="s">
        <v>90</v>
      </c>
      <c r="O131" s="47">
        <v>0</v>
      </c>
      <c r="P131" s="47">
        <v>2</v>
      </c>
      <c r="Q131" s="47">
        <v>3</v>
      </c>
      <c r="R131" s="47" t="s">
        <v>89</v>
      </c>
      <c r="S131" s="45">
        <v>1</v>
      </c>
      <c r="T131" s="45">
        <v>2</v>
      </c>
      <c r="U131" s="45">
        <v>1</v>
      </c>
      <c r="V131" s="45">
        <v>0</v>
      </c>
      <c r="W131" s="45">
        <v>4</v>
      </c>
      <c r="X131" s="45">
        <v>0</v>
      </c>
      <c r="Y131" s="45">
        <v>0</v>
      </c>
      <c r="Z131" s="47">
        <v>1</v>
      </c>
      <c r="AA131" s="47">
        <v>0</v>
      </c>
      <c r="AB131" s="47">
        <v>0</v>
      </c>
      <c r="AC131" s="247"/>
      <c r="AD131" s="95" t="s">
        <v>116</v>
      </c>
      <c r="AE131" s="143">
        <v>3744911.14</v>
      </c>
      <c r="AF131" s="143">
        <v>3573592.29</v>
      </c>
      <c r="AG131" s="143">
        <f>3386400-1604813.48</f>
        <v>1781586.52</v>
      </c>
      <c r="AH131" s="143">
        <v>0</v>
      </c>
      <c r="AI131" s="143">
        <v>0</v>
      </c>
      <c r="AJ131" s="143">
        <v>0</v>
      </c>
      <c r="AK131" s="143">
        <f>SUM(AE131:AJ131)</f>
        <v>9100089.95</v>
      </c>
      <c r="AL131" s="141">
        <v>2023</v>
      </c>
      <c r="AM131" s="11"/>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42"/>
    </row>
    <row r="132" spans="1:71" s="43" customFormat="1" ht="77.25" customHeight="1">
      <c r="A132" s="260"/>
      <c r="B132" s="47"/>
      <c r="C132" s="47"/>
      <c r="D132" s="47"/>
      <c r="E132" s="47"/>
      <c r="F132" s="47"/>
      <c r="G132" s="47"/>
      <c r="H132" s="47"/>
      <c r="I132" s="47"/>
      <c r="J132" s="47"/>
      <c r="K132" s="47"/>
      <c r="L132" s="47"/>
      <c r="M132" s="47"/>
      <c r="N132" s="47"/>
      <c r="O132" s="47"/>
      <c r="P132" s="47"/>
      <c r="Q132" s="47"/>
      <c r="R132" s="47"/>
      <c r="S132" s="45">
        <v>1</v>
      </c>
      <c r="T132" s="45">
        <v>2</v>
      </c>
      <c r="U132" s="45">
        <v>1</v>
      </c>
      <c r="V132" s="45">
        <v>0</v>
      </c>
      <c r="W132" s="45">
        <v>4</v>
      </c>
      <c r="X132" s="45">
        <v>0</v>
      </c>
      <c r="Y132" s="45">
        <v>0</v>
      </c>
      <c r="Z132" s="47">
        <v>1</v>
      </c>
      <c r="AA132" s="47">
        <v>0</v>
      </c>
      <c r="AB132" s="47">
        <v>1</v>
      </c>
      <c r="AC132" s="85" t="s">
        <v>2</v>
      </c>
      <c r="AD132" s="55" t="s">
        <v>130</v>
      </c>
      <c r="AE132" s="67">
        <v>1030</v>
      </c>
      <c r="AF132" s="67">
        <v>1030</v>
      </c>
      <c r="AG132" s="218">
        <v>1030</v>
      </c>
      <c r="AH132" s="218">
        <v>0</v>
      </c>
      <c r="AI132" s="218">
        <v>0</v>
      </c>
      <c r="AJ132" s="218">
        <v>0</v>
      </c>
      <c r="AK132" s="218">
        <f>SUM(AE132:AJ132)</f>
        <v>3090</v>
      </c>
      <c r="AL132" s="133">
        <v>2023</v>
      </c>
      <c r="AM132" s="11"/>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42"/>
    </row>
    <row r="133" spans="1:71" s="43" customFormat="1" ht="36.75" customHeight="1" hidden="1">
      <c r="A133" s="260"/>
      <c r="B133" s="47">
        <v>0</v>
      </c>
      <c r="C133" s="47">
        <v>2</v>
      </c>
      <c r="D133" s="47">
        <v>9</v>
      </c>
      <c r="E133" s="47">
        <v>0</v>
      </c>
      <c r="F133" s="47">
        <v>7</v>
      </c>
      <c r="G133" s="47">
        <v>0</v>
      </c>
      <c r="H133" s="47">
        <v>2</v>
      </c>
      <c r="I133" s="47">
        <v>1</v>
      </c>
      <c r="J133" s="47">
        <v>2</v>
      </c>
      <c r="K133" s="47">
        <v>1</v>
      </c>
      <c r="L133" s="47"/>
      <c r="M133" s="47"/>
      <c r="N133" s="47">
        <v>2</v>
      </c>
      <c r="O133" s="47">
        <v>0</v>
      </c>
      <c r="P133" s="47">
        <v>1</v>
      </c>
      <c r="Q133" s="47">
        <v>5</v>
      </c>
      <c r="R133" s="47"/>
      <c r="S133" s="45">
        <v>1</v>
      </c>
      <c r="T133" s="45">
        <v>2</v>
      </c>
      <c r="U133" s="45">
        <v>1</v>
      </c>
      <c r="V133" s="45">
        <v>0</v>
      </c>
      <c r="W133" s="45">
        <v>4</v>
      </c>
      <c r="X133" s="45">
        <v>0</v>
      </c>
      <c r="Y133" s="45">
        <v>0</v>
      </c>
      <c r="Z133" s="47">
        <v>2</v>
      </c>
      <c r="AA133" s="47">
        <v>0</v>
      </c>
      <c r="AB133" s="47">
        <v>0</v>
      </c>
      <c r="AC133" s="246" t="s">
        <v>94</v>
      </c>
      <c r="AD133" s="99" t="s">
        <v>116</v>
      </c>
      <c r="AE133" s="143"/>
      <c r="AF133" s="143"/>
      <c r="AG133" s="215"/>
      <c r="AH133" s="215"/>
      <c r="AI133" s="215"/>
      <c r="AJ133" s="215"/>
      <c r="AK133" s="215"/>
      <c r="AL133" s="216"/>
      <c r="AM133" s="11"/>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42"/>
    </row>
    <row r="134" spans="1:71" s="43" customFormat="1" ht="49.5" customHeight="1">
      <c r="A134" s="260"/>
      <c r="B134" s="47">
        <v>0</v>
      </c>
      <c r="C134" s="47">
        <v>2</v>
      </c>
      <c r="D134" s="47">
        <v>9</v>
      </c>
      <c r="E134" s="47">
        <v>0</v>
      </c>
      <c r="F134" s="47">
        <v>7</v>
      </c>
      <c r="G134" s="47">
        <v>0</v>
      </c>
      <c r="H134" s="47">
        <v>2</v>
      </c>
      <c r="I134" s="47">
        <v>1</v>
      </c>
      <c r="J134" s="47">
        <v>2</v>
      </c>
      <c r="K134" s="47">
        <v>1</v>
      </c>
      <c r="L134" s="47">
        <v>0</v>
      </c>
      <c r="M134" s="47">
        <v>4</v>
      </c>
      <c r="N134" s="47">
        <v>2</v>
      </c>
      <c r="O134" s="47">
        <v>0</v>
      </c>
      <c r="P134" s="47">
        <v>0</v>
      </c>
      <c r="Q134" s="47">
        <v>9</v>
      </c>
      <c r="R134" s="47" t="s">
        <v>89</v>
      </c>
      <c r="S134" s="45">
        <v>1</v>
      </c>
      <c r="T134" s="45">
        <v>2</v>
      </c>
      <c r="U134" s="45">
        <v>1</v>
      </c>
      <c r="V134" s="45">
        <v>0</v>
      </c>
      <c r="W134" s="45">
        <v>4</v>
      </c>
      <c r="X134" s="45">
        <v>0</v>
      </c>
      <c r="Y134" s="45">
        <v>0</v>
      </c>
      <c r="Z134" s="47">
        <v>2</v>
      </c>
      <c r="AA134" s="47">
        <v>0</v>
      </c>
      <c r="AB134" s="47">
        <v>0</v>
      </c>
      <c r="AC134" s="247"/>
      <c r="AD134" s="99" t="s">
        <v>116</v>
      </c>
      <c r="AE134" s="143">
        <v>532677.6</v>
      </c>
      <c r="AF134" s="143">
        <f>633335+3160</f>
        <v>636495</v>
      </c>
      <c r="AG134" s="143">
        <v>437797.99</v>
      </c>
      <c r="AH134" s="143">
        <v>864280</v>
      </c>
      <c r="AI134" s="143">
        <v>864280</v>
      </c>
      <c r="AJ134" s="143">
        <v>864280</v>
      </c>
      <c r="AK134" s="143">
        <f>SUM(AE134:AJ134)</f>
        <v>4199810.59</v>
      </c>
      <c r="AL134" s="141">
        <v>2023</v>
      </c>
      <c r="AM134" s="11"/>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42"/>
    </row>
    <row r="135" spans="1:71" s="43" customFormat="1" ht="59.25" customHeight="1">
      <c r="A135" s="260"/>
      <c r="B135" s="47"/>
      <c r="C135" s="47"/>
      <c r="D135" s="47"/>
      <c r="E135" s="47"/>
      <c r="F135" s="47"/>
      <c r="G135" s="47"/>
      <c r="H135" s="47"/>
      <c r="I135" s="47"/>
      <c r="J135" s="47"/>
      <c r="K135" s="47"/>
      <c r="L135" s="47"/>
      <c r="M135" s="47"/>
      <c r="N135" s="47"/>
      <c r="O135" s="47"/>
      <c r="P135" s="47"/>
      <c r="Q135" s="47"/>
      <c r="R135" s="47"/>
      <c r="S135" s="45">
        <v>1</v>
      </c>
      <c r="T135" s="45">
        <v>2</v>
      </c>
      <c r="U135" s="45">
        <v>1</v>
      </c>
      <c r="V135" s="45">
        <v>0</v>
      </c>
      <c r="W135" s="45">
        <v>4</v>
      </c>
      <c r="X135" s="45">
        <v>0</v>
      </c>
      <c r="Y135" s="45">
        <v>0</v>
      </c>
      <c r="Z135" s="47">
        <v>2</v>
      </c>
      <c r="AA135" s="47">
        <v>0</v>
      </c>
      <c r="AB135" s="47">
        <v>1</v>
      </c>
      <c r="AC135" s="110" t="s">
        <v>3</v>
      </c>
      <c r="AD135" s="55" t="s">
        <v>130</v>
      </c>
      <c r="AE135" s="67">
        <v>264</v>
      </c>
      <c r="AF135" s="67">
        <v>301</v>
      </c>
      <c r="AG135" s="67">
        <v>301</v>
      </c>
      <c r="AH135" s="67">
        <v>174</v>
      </c>
      <c r="AI135" s="67">
        <v>174</v>
      </c>
      <c r="AJ135" s="67">
        <v>174</v>
      </c>
      <c r="AK135" s="67">
        <f>SUM(AE135:AJ135)</f>
        <v>1388</v>
      </c>
      <c r="AL135" s="54">
        <v>2023</v>
      </c>
      <c r="AM135" s="11"/>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42"/>
    </row>
    <row r="136" spans="1:39" s="7" customFormat="1" ht="33.75" customHeight="1" hidden="1">
      <c r="A136" s="260"/>
      <c r="B136" s="47">
        <v>0</v>
      </c>
      <c r="C136" s="47">
        <v>2</v>
      </c>
      <c r="D136" s="47">
        <v>9</v>
      </c>
      <c r="E136" s="47">
        <v>0</v>
      </c>
      <c r="F136" s="47">
        <v>7</v>
      </c>
      <c r="G136" s="47">
        <v>0</v>
      </c>
      <c r="H136" s="47">
        <v>2</v>
      </c>
      <c r="I136" s="47">
        <v>1</v>
      </c>
      <c r="J136" s="47">
        <v>2</v>
      </c>
      <c r="K136" s="47">
        <v>1</v>
      </c>
      <c r="L136" s="47"/>
      <c r="M136" s="47"/>
      <c r="N136" s="47">
        <v>2</v>
      </c>
      <c r="O136" s="47">
        <v>0</v>
      </c>
      <c r="P136" s="47">
        <v>1</v>
      </c>
      <c r="Q136" s="47">
        <v>6</v>
      </c>
      <c r="R136" s="47"/>
      <c r="S136" s="45">
        <v>1</v>
      </c>
      <c r="T136" s="45">
        <v>2</v>
      </c>
      <c r="U136" s="45">
        <v>1</v>
      </c>
      <c r="V136" s="45">
        <v>0</v>
      </c>
      <c r="W136" s="45">
        <v>4</v>
      </c>
      <c r="X136" s="45">
        <v>0</v>
      </c>
      <c r="Y136" s="45">
        <v>0</v>
      </c>
      <c r="Z136" s="47">
        <v>3</v>
      </c>
      <c r="AA136" s="47">
        <v>0</v>
      </c>
      <c r="AB136" s="47">
        <v>0</v>
      </c>
      <c r="AC136" s="246" t="s">
        <v>95</v>
      </c>
      <c r="AD136" s="95" t="s">
        <v>116</v>
      </c>
      <c r="AE136" s="142"/>
      <c r="AF136" s="142"/>
      <c r="AG136" s="142"/>
      <c r="AH136" s="142"/>
      <c r="AI136" s="142"/>
      <c r="AJ136" s="142"/>
      <c r="AK136" s="143"/>
      <c r="AL136" s="141"/>
      <c r="AM136" s="11"/>
    </row>
    <row r="137" spans="1:39" s="7" customFormat="1" ht="36.75" customHeight="1">
      <c r="A137" s="260"/>
      <c r="B137" s="47">
        <v>0</v>
      </c>
      <c r="C137" s="47">
        <v>2</v>
      </c>
      <c r="D137" s="47">
        <v>9</v>
      </c>
      <c r="E137" s="47">
        <v>0</v>
      </c>
      <c r="F137" s="47">
        <v>7</v>
      </c>
      <c r="G137" s="47">
        <v>0</v>
      </c>
      <c r="H137" s="47">
        <v>2</v>
      </c>
      <c r="I137" s="47">
        <v>1</v>
      </c>
      <c r="J137" s="47">
        <v>2</v>
      </c>
      <c r="K137" s="47">
        <v>1</v>
      </c>
      <c r="L137" s="47">
        <v>0</v>
      </c>
      <c r="M137" s="47">
        <v>4</v>
      </c>
      <c r="N137" s="47">
        <v>2</v>
      </c>
      <c r="O137" s="47">
        <v>0</v>
      </c>
      <c r="P137" s="47">
        <v>1</v>
      </c>
      <c r="Q137" s="47">
        <v>0</v>
      </c>
      <c r="R137" s="47" t="s">
        <v>89</v>
      </c>
      <c r="S137" s="45">
        <v>1</v>
      </c>
      <c r="T137" s="45">
        <v>2</v>
      </c>
      <c r="U137" s="45">
        <v>1</v>
      </c>
      <c r="V137" s="45">
        <v>0</v>
      </c>
      <c r="W137" s="45">
        <v>4</v>
      </c>
      <c r="X137" s="45">
        <v>0</v>
      </c>
      <c r="Y137" s="45">
        <v>0</v>
      </c>
      <c r="Z137" s="47">
        <v>3</v>
      </c>
      <c r="AA137" s="47">
        <v>0</v>
      </c>
      <c r="AB137" s="47">
        <v>0</v>
      </c>
      <c r="AC137" s="247"/>
      <c r="AD137" s="95" t="s">
        <v>116</v>
      </c>
      <c r="AE137" s="142">
        <v>224400</v>
      </c>
      <c r="AF137" s="142">
        <v>222400</v>
      </c>
      <c r="AG137" s="142">
        <v>162400</v>
      </c>
      <c r="AH137" s="142">
        <v>238000</v>
      </c>
      <c r="AI137" s="142">
        <v>238000</v>
      </c>
      <c r="AJ137" s="142">
        <v>238000</v>
      </c>
      <c r="AK137" s="143">
        <f>SUM(AE137:AJ137)</f>
        <v>1323200</v>
      </c>
      <c r="AL137" s="141">
        <v>2023</v>
      </c>
      <c r="AM137" s="11"/>
    </row>
    <row r="138" spans="1:38" s="36" customFormat="1" ht="65.25" customHeight="1">
      <c r="A138" s="260"/>
      <c r="B138" s="47"/>
      <c r="C138" s="47"/>
      <c r="D138" s="47"/>
      <c r="E138" s="47"/>
      <c r="F138" s="47"/>
      <c r="G138" s="47"/>
      <c r="H138" s="47"/>
      <c r="I138" s="47"/>
      <c r="J138" s="47"/>
      <c r="K138" s="47"/>
      <c r="L138" s="47"/>
      <c r="M138" s="47"/>
      <c r="N138" s="47"/>
      <c r="O138" s="47"/>
      <c r="P138" s="47"/>
      <c r="Q138" s="47"/>
      <c r="R138" s="47"/>
      <c r="S138" s="45">
        <v>1</v>
      </c>
      <c r="T138" s="45">
        <v>2</v>
      </c>
      <c r="U138" s="45">
        <v>1</v>
      </c>
      <c r="V138" s="45">
        <v>0</v>
      </c>
      <c r="W138" s="45">
        <v>4</v>
      </c>
      <c r="X138" s="45">
        <v>0</v>
      </c>
      <c r="Y138" s="45">
        <v>0</v>
      </c>
      <c r="Z138" s="47">
        <v>3</v>
      </c>
      <c r="AA138" s="47">
        <v>0</v>
      </c>
      <c r="AB138" s="47">
        <v>1</v>
      </c>
      <c r="AC138" s="110" t="s">
        <v>4</v>
      </c>
      <c r="AD138" s="55" t="s">
        <v>115</v>
      </c>
      <c r="AE138" s="159">
        <v>1</v>
      </c>
      <c r="AF138" s="147">
        <v>1</v>
      </c>
      <c r="AG138" s="159">
        <v>1</v>
      </c>
      <c r="AH138" s="159">
        <v>1</v>
      </c>
      <c r="AI138" s="159">
        <v>1</v>
      </c>
      <c r="AJ138" s="159">
        <v>1</v>
      </c>
      <c r="AK138" s="160">
        <f>SUM(AE138:AJ138)</f>
        <v>6</v>
      </c>
      <c r="AL138" s="54">
        <v>2023</v>
      </c>
    </row>
    <row r="139" spans="1:38" s="36" customFormat="1" ht="49.5" customHeight="1" hidden="1">
      <c r="A139" s="260"/>
      <c r="B139" s="47">
        <v>0</v>
      </c>
      <c r="C139" s="47">
        <v>0</v>
      </c>
      <c r="D139" s="47">
        <v>9</v>
      </c>
      <c r="E139" s="47">
        <v>0</v>
      </c>
      <c r="F139" s="47">
        <v>7</v>
      </c>
      <c r="G139" s="47">
        <v>0</v>
      </c>
      <c r="H139" s="47">
        <v>2</v>
      </c>
      <c r="I139" s="47">
        <v>1</v>
      </c>
      <c r="J139" s="47">
        <v>2</v>
      </c>
      <c r="K139" s="47">
        <v>1</v>
      </c>
      <c r="L139" s="47"/>
      <c r="M139" s="47"/>
      <c r="N139" s="47">
        <v>2</v>
      </c>
      <c r="O139" s="47">
        <v>0</v>
      </c>
      <c r="P139" s="47">
        <v>4</v>
      </c>
      <c r="Q139" s="47">
        <v>4</v>
      </c>
      <c r="R139" s="47"/>
      <c r="S139" s="45">
        <v>1</v>
      </c>
      <c r="T139" s="45">
        <v>2</v>
      </c>
      <c r="U139" s="45">
        <v>1</v>
      </c>
      <c r="V139" s="45">
        <v>0</v>
      </c>
      <c r="W139" s="45">
        <v>4</v>
      </c>
      <c r="X139" s="45">
        <v>0</v>
      </c>
      <c r="Y139" s="45">
        <v>0</v>
      </c>
      <c r="Z139" s="47">
        <v>4</v>
      </c>
      <c r="AA139" s="47">
        <v>0</v>
      </c>
      <c r="AB139" s="47">
        <v>0</v>
      </c>
      <c r="AC139" s="85" t="s">
        <v>194</v>
      </c>
      <c r="AD139" s="55" t="s">
        <v>116</v>
      </c>
      <c r="AE139" s="158"/>
      <c r="AF139" s="161"/>
      <c r="AG139" s="158"/>
      <c r="AH139" s="158"/>
      <c r="AI139" s="158"/>
      <c r="AJ139" s="158"/>
      <c r="AK139" s="57"/>
      <c r="AL139" s="54"/>
    </row>
    <row r="140" spans="1:38" s="36" customFormat="1" ht="47.25" customHeight="1" hidden="1">
      <c r="A140" s="260"/>
      <c r="B140" s="47"/>
      <c r="C140" s="47"/>
      <c r="D140" s="47"/>
      <c r="E140" s="47"/>
      <c r="F140" s="47"/>
      <c r="G140" s="47"/>
      <c r="H140" s="47"/>
      <c r="I140" s="47"/>
      <c r="J140" s="47"/>
      <c r="K140" s="47"/>
      <c r="L140" s="47"/>
      <c r="M140" s="47"/>
      <c r="N140" s="47"/>
      <c r="O140" s="47"/>
      <c r="P140" s="47"/>
      <c r="Q140" s="47"/>
      <c r="R140" s="47"/>
      <c r="S140" s="45">
        <v>1</v>
      </c>
      <c r="T140" s="45">
        <v>2</v>
      </c>
      <c r="U140" s="45">
        <v>1</v>
      </c>
      <c r="V140" s="45">
        <v>0</v>
      </c>
      <c r="W140" s="45">
        <v>4</v>
      </c>
      <c r="X140" s="45">
        <v>0</v>
      </c>
      <c r="Y140" s="45">
        <v>0</v>
      </c>
      <c r="Z140" s="47">
        <v>4</v>
      </c>
      <c r="AA140" s="47">
        <v>0</v>
      </c>
      <c r="AB140" s="47">
        <v>1</v>
      </c>
      <c r="AC140" s="85" t="s">
        <v>5</v>
      </c>
      <c r="AD140" s="55" t="s">
        <v>115</v>
      </c>
      <c r="AE140" s="158"/>
      <c r="AF140" s="158"/>
      <c r="AG140" s="158"/>
      <c r="AH140" s="158"/>
      <c r="AI140" s="158"/>
      <c r="AJ140" s="158"/>
      <c r="AK140" s="67"/>
      <c r="AL140" s="40"/>
    </row>
    <row r="141" spans="1:38" s="36" customFormat="1" ht="47.25" customHeight="1">
      <c r="A141" s="260"/>
      <c r="B141" s="58">
        <v>0</v>
      </c>
      <c r="C141" s="58">
        <v>2</v>
      </c>
      <c r="D141" s="58">
        <v>9</v>
      </c>
      <c r="E141" s="58">
        <v>0</v>
      </c>
      <c r="F141" s="58">
        <v>7</v>
      </c>
      <c r="G141" s="58">
        <v>0</v>
      </c>
      <c r="H141" s="58">
        <v>2</v>
      </c>
      <c r="I141" s="58">
        <v>1</v>
      </c>
      <c r="J141" s="58">
        <v>2</v>
      </c>
      <c r="K141" s="58">
        <v>1</v>
      </c>
      <c r="L141" s="58">
        <v>0</v>
      </c>
      <c r="M141" s="58">
        <v>4</v>
      </c>
      <c r="N141" s="58" t="s">
        <v>387</v>
      </c>
      <c r="O141" s="58">
        <v>3</v>
      </c>
      <c r="P141" s="58">
        <v>0</v>
      </c>
      <c r="Q141" s="58">
        <v>4</v>
      </c>
      <c r="R141" s="58" t="s">
        <v>89</v>
      </c>
      <c r="S141" s="58">
        <v>1</v>
      </c>
      <c r="T141" s="58">
        <v>2</v>
      </c>
      <c r="U141" s="58">
        <v>1</v>
      </c>
      <c r="V141" s="58">
        <v>0</v>
      </c>
      <c r="W141" s="58">
        <v>4</v>
      </c>
      <c r="X141" s="58">
        <v>0</v>
      </c>
      <c r="Y141" s="58">
        <v>0</v>
      </c>
      <c r="Z141" s="58">
        <v>4</v>
      </c>
      <c r="AA141" s="58">
        <v>0</v>
      </c>
      <c r="AB141" s="58">
        <v>0</v>
      </c>
      <c r="AC141" s="227" t="s">
        <v>400</v>
      </c>
      <c r="AD141" s="95" t="s">
        <v>116</v>
      </c>
      <c r="AE141" s="231"/>
      <c r="AF141" s="231"/>
      <c r="AG141" s="231">
        <v>4008700</v>
      </c>
      <c r="AH141" s="231">
        <v>9740192.1</v>
      </c>
      <c r="AI141" s="231">
        <v>10212973.81</v>
      </c>
      <c r="AJ141" s="231">
        <v>10118306.36</v>
      </c>
      <c r="AK141" s="232">
        <f>SUM(AE141:AJ141)</f>
        <v>34080172.269999996</v>
      </c>
      <c r="AL141" s="136">
        <v>2023</v>
      </c>
    </row>
    <row r="142" spans="1:38" s="36" customFormat="1" ht="47.25" customHeight="1">
      <c r="A142" s="260"/>
      <c r="B142" s="47"/>
      <c r="C142" s="47"/>
      <c r="D142" s="47"/>
      <c r="E142" s="47"/>
      <c r="F142" s="47"/>
      <c r="G142" s="47"/>
      <c r="H142" s="47"/>
      <c r="I142" s="47"/>
      <c r="J142" s="47"/>
      <c r="K142" s="47"/>
      <c r="L142" s="47"/>
      <c r="M142" s="47"/>
      <c r="N142" s="47"/>
      <c r="O142" s="47"/>
      <c r="P142" s="47"/>
      <c r="Q142" s="47"/>
      <c r="R142" s="47"/>
      <c r="S142" s="58">
        <v>1</v>
      </c>
      <c r="T142" s="58">
        <v>2</v>
      </c>
      <c r="U142" s="58">
        <v>1</v>
      </c>
      <c r="V142" s="58">
        <v>0</v>
      </c>
      <c r="W142" s="58">
        <v>4</v>
      </c>
      <c r="X142" s="58">
        <v>0</v>
      </c>
      <c r="Y142" s="58">
        <v>0</v>
      </c>
      <c r="Z142" s="58">
        <v>4</v>
      </c>
      <c r="AA142" s="58">
        <v>0</v>
      </c>
      <c r="AB142" s="58">
        <v>1</v>
      </c>
      <c r="AC142" s="123" t="s">
        <v>401</v>
      </c>
      <c r="AD142" s="59" t="s">
        <v>130</v>
      </c>
      <c r="AE142" s="147"/>
      <c r="AF142" s="147"/>
      <c r="AG142" s="147">
        <v>885</v>
      </c>
      <c r="AH142" s="147">
        <v>1014</v>
      </c>
      <c r="AI142" s="147">
        <v>1063</v>
      </c>
      <c r="AJ142" s="147">
        <v>1053</v>
      </c>
      <c r="AK142" s="218">
        <f>SUM(AE142:AJ142)</f>
        <v>4015</v>
      </c>
      <c r="AL142" s="149">
        <v>2023</v>
      </c>
    </row>
    <row r="143" spans="1:38" s="36" customFormat="1" ht="64.5" customHeight="1">
      <c r="A143" s="260"/>
      <c r="B143" s="47"/>
      <c r="C143" s="47"/>
      <c r="D143" s="47"/>
      <c r="E143" s="47"/>
      <c r="F143" s="47"/>
      <c r="G143" s="47"/>
      <c r="H143" s="47"/>
      <c r="I143" s="47"/>
      <c r="J143" s="47"/>
      <c r="K143" s="47"/>
      <c r="L143" s="47"/>
      <c r="M143" s="47"/>
      <c r="N143" s="47"/>
      <c r="O143" s="47"/>
      <c r="P143" s="45"/>
      <c r="Q143" s="45"/>
      <c r="R143" s="45"/>
      <c r="S143" s="45">
        <v>1</v>
      </c>
      <c r="T143" s="45">
        <v>2</v>
      </c>
      <c r="U143" s="45">
        <v>1</v>
      </c>
      <c r="V143" s="45">
        <v>0</v>
      </c>
      <c r="W143" s="45">
        <v>5</v>
      </c>
      <c r="X143" s="45">
        <v>0</v>
      </c>
      <c r="Y143" s="45">
        <v>0</v>
      </c>
      <c r="Z143" s="45">
        <v>0</v>
      </c>
      <c r="AA143" s="45">
        <v>0</v>
      </c>
      <c r="AB143" s="45">
        <v>0</v>
      </c>
      <c r="AC143" s="112" t="s">
        <v>102</v>
      </c>
      <c r="AD143" s="93"/>
      <c r="AE143" s="148"/>
      <c r="AF143" s="148"/>
      <c r="AG143" s="148"/>
      <c r="AH143" s="148"/>
      <c r="AI143" s="148"/>
      <c r="AJ143" s="148"/>
      <c r="AK143" s="104"/>
      <c r="AL143" s="148"/>
    </row>
    <row r="144" spans="1:38" s="36" customFormat="1" ht="49.5" customHeight="1">
      <c r="A144" s="260"/>
      <c r="B144" s="47"/>
      <c r="C144" s="47"/>
      <c r="D144" s="47"/>
      <c r="E144" s="47"/>
      <c r="F144" s="47"/>
      <c r="G144" s="47"/>
      <c r="H144" s="47"/>
      <c r="I144" s="47"/>
      <c r="J144" s="47"/>
      <c r="K144" s="47"/>
      <c r="L144" s="47"/>
      <c r="M144" s="47"/>
      <c r="N144" s="47"/>
      <c r="O144" s="47"/>
      <c r="P144" s="45"/>
      <c r="Q144" s="45"/>
      <c r="R144" s="45"/>
      <c r="S144" s="45">
        <v>1</v>
      </c>
      <c r="T144" s="45">
        <v>2</v>
      </c>
      <c r="U144" s="45">
        <v>1</v>
      </c>
      <c r="V144" s="45">
        <v>0</v>
      </c>
      <c r="W144" s="45">
        <v>5</v>
      </c>
      <c r="X144" s="45">
        <v>0</v>
      </c>
      <c r="Y144" s="45">
        <v>0</v>
      </c>
      <c r="Z144" s="45">
        <v>0</v>
      </c>
      <c r="AA144" s="45">
        <v>0</v>
      </c>
      <c r="AB144" s="45">
        <v>1</v>
      </c>
      <c r="AC144" s="110" t="s">
        <v>276</v>
      </c>
      <c r="AD144" s="55" t="s">
        <v>114</v>
      </c>
      <c r="AE144" s="40">
        <v>100</v>
      </c>
      <c r="AF144" s="40">
        <v>100</v>
      </c>
      <c r="AG144" s="40">
        <v>100</v>
      </c>
      <c r="AH144" s="40">
        <v>100</v>
      </c>
      <c r="AI144" s="40">
        <v>100</v>
      </c>
      <c r="AJ144" s="40">
        <v>100</v>
      </c>
      <c r="AK144" s="67">
        <v>100</v>
      </c>
      <c r="AL144" s="40">
        <v>2023</v>
      </c>
    </row>
    <row r="145" spans="1:38" s="36" customFormat="1" ht="60">
      <c r="A145" s="260"/>
      <c r="B145" s="47"/>
      <c r="C145" s="47"/>
      <c r="D145" s="47"/>
      <c r="E145" s="47"/>
      <c r="F145" s="47"/>
      <c r="G145" s="47"/>
      <c r="H145" s="47"/>
      <c r="I145" s="47"/>
      <c r="J145" s="47"/>
      <c r="K145" s="47"/>
      <c r="L145" s="47"/>
      <c r="M145" s="47"/>
      <c r="N145" s="47"/>
      <c r="O145" s="47"/>
      <c r="P145" s="45"/>
      <c r="Q145" s="45"/>
      <c r="R145" s="45"/>
      <c r="S145" s="45">
        <v>1</v>
      </c>
      <c r="T145" s="45">
        <v>2</v>
      </c>
      <c r="U145" s="45">
        <v>1</v>
      </c>
      <c r="V145" s="45">
        <v>0</v>
      </c>
      <c r="W145" s="45">
        <v>5</v>
      </c>
      <c r="X145" s="45">
        <v>0</v>
      </c>
      <c r="Y145" s="45">
        <v>0</v>
      </c>
      <c r="Z145" s="45">
        <v>0</v>
      </c>
      <c r="AA145" s="45">
        <v>0</v>
      </c>
      <c r="AB145" s="45">
        <v>2</v>
      </c>
      <c r="AC145" s="110" t="s">
        <v>277</v>
      </c>
      <c r="AD145" s="55" t="s">
        <v>114</v>
      </c>
      <c r="AE145" s="40">
        <v>100</v>
      </c>
      <c r="AF145" s="40">
        <v>100</v>
      </c>
      <c r="AG145" s="40">
        <v>100</v>
      </c>
      <c r="AH145" s="40">
        <v>100</v>
      </c>
      <c r="AI145" s="40">
        <v>100</v>
      </c>
      <c r="AJ145" s="40">
        <v>100</v>
      </c>
      <c r="AK145" s="67">
        <v>100</v>
      </c>
      <c r="AL145" s="40">
        <v>2023</v>
      </c>
    </row>
    <row r="146" spans="1:38" s="36" customFormat="1" ht="45">
      <c r="A146" s="260"/>
      <c r="B146" s="47"/>
      <c r="C146" s="47"/>
      <c r="D146" s="47"/>
      <c r="E146" s="47"/>
      <c r="F146" s="47"/>
      <c r="G146" s="47"/>
      <c r="H146" s="47"/>
      <c r="I146" s="47"/>
      <c r="J146" s="47"/>
      <c r="K146" s="47"/>
      <c r="L146" s="47"/>
      <c r="M146" s="47"/>
      <c r="N146" s="47"/>
      <c r="O146" s="47"/>
      <c r="P146" s="45"/>
      <c r="Q146" s="45"/>
      <c r="R146" s="45"/>
      <c r="S146" s="45">
        <v>1</v>
      </c>
      <c r="T146" s="45">
        <v>2</v>
      </c>
      <c r="U146" s="45">
        <v>1</v>
      </c>
      <c r="V146" s="45">
        <v>0</v>
      </c>
      <c r="W146" s="45">
        <v>5</v>
      </c>
      <c r="X146" s="45">
        <v>0</v>
      </c>
      <c r="Y146" s="45">
        <v>0</v>
      </c>
      <c r="Z146" s="45">
        <v>0</v>
      </c>
      <c r="AA146" s="45">
        <v>0</v>
      </c>
      <c r="AB146" s="45">
        <v>3</v>
      </c>
      <c r="AC146" s="110" t="s">
        <v>278</v>
      </c>
      <c r="AD146" s="55" t="s">
        <v>114</v>
      </c>
      <c r="AE146" s="40">
        <v>100</v>
      </c>
      <c r="AF146" s="40">
        <v>100</v>
      </c>
      <c r="AG146" s="40">
        <v>100</v>
      </c>
      <c r="AH146" s="40">
        <v>100</v>
      </c>
      <c r="AI146" s="40">
        <v>100</v>
      </c>
      <c r="AJ146" s="40">
        <v>100</v>
      </c>
      <c r="AK146" s="40">
        <v>100</v>
      </c>
      <c r="AL146" s="40">
        <v>2023</v>
      </c>
    </row>
    <row r="147" spans="1:38" s="36" customFormat="1" ht="45">
      <c r="A147" s="260"/>
      <c r="B147" s="47"/>
      <c r="C147" s="47"/>
      <c r="D147" s="47"/>
      <c r="E147" s="47"/>
      <c r="F147" s="47"/>
      <c r="G147" s="47"/>
      <c r="H147" s="47"/>
      <c r="I147" s="47"/>
      <c r="J147" s="47"/>
      <c r="K147" s="47"/>
      <c r="L147" s="47"/>
      <c r="M147" s="47"/>
      <c r="N147" s="47"/>
      <c r="O147" s="47"/>
      <c r="P147" s="45"/>
      <c r="Q147" s="45"/>
      <c r="R147" s="45"/>
      <c r="S147" s="45">
        <v>1</v>
      </c>
      <c r="T147" s="45">
        <v>2</v>
      </c>
      <c r="U147" s="45">
        <v>1</v>
      </c>
      <c r="V147" s="45">
        <v>0</v>
      </c>
      <c r="W147" s="45">
        <v>5</v>
      </c>
      <c r="X147" s="45">
        <v>0</v>
      </c>
      <c r="Y147" s="45">
        <v>0</v>
      </c>
      <c r="Z147" s="45">
        <v>0</v>
      </c>
      <c r="AA147" s="45">
        <v>0</v>
      </c>
      <c r="AB147" s="45">
        <v>4</v>
      </c>
      <c r="AC147" s="110" t="s">
        <v>279</v>
      </c>
      <c r="AD147" s="55" t="s">
        <v>114</v>
      </c>
      <c r="AE147" s="40">
        <v>50</v>
      </c>
      <c r="AF147" s="40">
        <v>50</v>
      </c>
      <c r="AG147" s="40">
        <v>50</v>
      </c>
      <c r="AH147" s="40">
        <v>50</v>
      </c>
      <c r="AI147" s="40">
        <v>50</v>
      </c>
      <c r="AJ147" s="40">
        <v>50</v>
      </c>
      <c r="AK147" s="40">
        <v>50</v>
      </c>
      <c r="AL147" s="40">
        <v>2023</v>
      </c>
    </row>
    <row r="148" spans="1:38" s="36" customFormat="1" ht="45">
      <c r="A148" s="260"/>
      <c r="B148" s="47"/>
      <c r="C148" s="47"/>
      <c r="D148" s="47"/>
      <c r="E148" s="47"/>
      <c r="F148" s="47"/>
      <c r="G148" s="47"/>
      <c r="H148" s="47"/>
      <c r="I148" s="47"/>
      <c r="J148" s="47"/>
      <c r="K148" s="47"/>
      <c r="L148" s="47"/>
      <c r="M148" s="47"/>
      <c r="N148" s="47"/>
      <c r="O148" s="47"/>
      <c r="P148" s="45"/>
      <c r="Q148" s="45"/>
      <c r="R148" s="45"/>
      <c r="S148" s="45">
        <v>1</v>
      </c>
      <c r="T148" s="45">
        <v>2</v>
      </c>
      <c r="U148" s="45">
        <v>1</v>
      </c>
      <c r="V148" s="45">
        <v>0</v>
      </c>
      <c r="W148" s="45">
        <v>5</v>
      </c>
      <c r="X148" s="45">
        <v>0</v>
      </c>
      <c r="Y148" s="45">
        <v>0</v>
      </c>
      <c r="Z148" s="45">
        <v>0</v>
      </c>
      <c r="AA148" s="45">
        <v>0</v>
      </c>
      <c r="AB148" s="45">
        <v>5</v>
      </c>
      <c r="AC148" s="110" t="s">
        <v>19</v>
      </c>
      <c r="AD148" s="55" t="s">
        <v>114</v>
      </c>
      <c r="AE148" s="40">
        <v>50</v>
      </c>
      <c r="AF148" s="40">
        <v>50</v>
      </c>
      <c r="AG148" s="40">
        <v>50</v>
      </c>
      <c r="AH148" s="40">
        <v>50</v>
      </c>
      <c r="AI148" s="40">
        <v>50</v>
      </c>
      <c r="AJ148" s="40">
        <v>50</v>
      </c>
      <c r="AK148" s="40">
        <v>50</v>
      </c>
      <c r="AL148" s="40">
        <v>2023</v>
      </c>
    </row>
    <row r="149" spans="1:38" s="36" customFormat="1" ht="45">
      <c r="A149" s="260"/>
      <c r="B149" s="47"/>
      <c r="C149" s="47"/>
      <c r="D149" s="47"/>
      <c r="E149" s="47"/>
      <c r="F149" s="47"/>
      <c r="G149" s="47"/>
      <c r="H149" s="47"/>
      <c r="I149" s="47"/>
      <c r="J149" s="47"/>
      <c r="K149" s="47"/>
      <c r="L149" s="47"/>
      <c r="M149" s="47"/>
      <c r="N149" s="47"/>
      <c r="O149" s="47"/>
      <c r="P149" s="45"/>
      <c r="Q149" s="45"/>
      <c r="R149" s="45"/>
      <c r="S149" s="45">
        <v>1</v>
      </c>
      <c r="T149" s="45">
        <v>2</v>
      </c>
      <c r="U149" s="45">
        <v>1</v>
      </c>
      <c r="V149" s="45">
        <v>0</v>
      </c>
      <c r="W149" s="45">
        <v>5</v>
      </c>
      <c r="X149" s="45">
        <v>0</v>
      </c>
      <c r="Y149" s="45">
        <v>0</v>
      </c>
      <c r="Z149" s="45">
        <v>0</v>
      </c>
      <c r="AA149" s="45">
        <v>0</v>
      </c>
      <c r="AB149" s="45">
        <v>6</v>
      </c>
      <c r="AC149" s="110" t="s">
        <v>20</v>
      </c>
      <c r="AD149" s="55" t="s">
        <v>130</v>
      </c>
      <c r="AE149" s="40">
        <v>8</v>
      </c>
      <c r="AF149" s="40">
        <v>8</v>
      </c>
      <c r="AG149" s="40">
        <v>8</v>
      </c>
      <c r="AH149" s="40">
        <v>8</v>
      </c>
      <c r="AI149" s="40">
        <v>8</v>
      </c>
      <c r="AJ149" s="40">
        <v>8</v>
      </c>
      <c r="AK149" s="67">
        <f>SUM(AE149:AJ149)</f>
        <v>48</v>
      </c>
      <c r="AL149" s="40">
        <v>2023</v>
      </c>
    </row>
    <row r="150" spans="1:38" s="36" customFormat="1" ht="0.75" customHeight="1">
      <c r="A150" s="260"/>
      <c r="B150" s="45"/>
      <c r="C150" s="45"/>
      <c r="D150" s="45"/>
      <c r="E150" s="45"/>
      <c r="F150" s="45"/>
      <c r="G150" s="45"/>
      <c r="H150" s="45"/>
      <c r="I150" s="45"/>
      <c r="J150" s="45"/>
      <c r="K150" s="45"/>
      <c r="L150" s="45"/>
      <c r="M150" s="45"/>
      <c r="N150" s="45"/>
      <c r="O150" s="45"/>
      <c r="P150" s="45">
        <v>1</v>
      </c>
      <c r="Q150" s="45">
        <v>2</v>
      </c>
      <c r="R150" s="45">
        <v>1</v>
      </c>
      <c r="S150" s="45">
        <v>0</v>
      </c>
      <c r="T150" s="45">
        <v>5</v>
      </c>
      <c r="U150" s="45">
        <v>0</v>
      </c>
      <c r="V150" s="45">
        <v>0</v>
      </c>
      <c r="W150" s="45"/>
      <c r="X150" s="45"/>
      <c r="Y150" s="45"/>
      <c r="Z150" s="45">
        <v>0</v>
      </c>
      <c r="AA150" s="45">
        <v>0</v>
      </c>
      <c r="AB150" s="45">
        <v>7</v>
      </c>
      <c r="AC150" s="85" t="s">
        <v>7</v>
      </c>
      <c r="AD150" s="49" t="s">
        <v>114</v>
      </c>
      <c r="AE150" s="49">
        <v>6</v>
      </c>
      <c r="AF150" s="40">
        <v>7</v>
      </c>
      <c r="AG150" s="40">
        <v>7.8</v>
      </c>
      <c r="AH150" s="40">
        <v>8</v>
      </c>
      <c r="AI150" s="40"/>
      <c r="AJ150" s="40"/>
      <c r="AK150" s="67">
        <v>7.2</v>
      </c>
      <c r="AL150" s="54">
        <v>2017</v>
      </c>
    </row>
    <row r="151" spans="1:38" s="36" customFormat="1" ht="59.25">
      <c r="A151" s="260"/>
      <c r="B151" s="45">
        <v>0</v>
      </c>
      <c r="C151" s="45">
        <v>2</v>
      </c>
      <c r="D151" s="45">
        <v>9</v>
      </c>
      <c r="E151" s="45">
        <v>0</v>
      </c>
      <c r="F151" s="45">
        <v>7</v>
      </c>
      <c r="G151" s="45">
        <v>0</v>
      </c>
      <c r="H151" s="45">
        <v>9</v>
      </c>
      <c r="I151" s="45">
        <v>1</v>
      </c>
      <c r="J151" s="45">
        <v>2</v>
      </c>
      <c r="K151" s="45">
        <v>1</v>
      </c>
      <c r="L151" s="45">
        <v>1</v>
      </c>
      <c r="M151" s="45">
        <v>0</v>
      </c>
      <c r="N151" s="45">
        <v>3</v>
      </c>
      <c r="O151" s="45">
        <v>7</v>
      </c>
      <c r="P151" s="45">
        <v>1</v>
      </c>
      <c r="Q151" s="45">
        <v>2</v>
      </c>
      <c r="R151" s="45">
        <v>1</v>
      </c>
      <c r="S151" s="45">
        <v>0</v>
      </c>
      <c r="T151" s="45">
        <v>5</v>
      </c>
      <c r="U151" s="45">
        <v>0</v>
      </c>
      <c r="V151" s="45">
        <v>0</v>
      </c>
      <c r="W151" s="45"/>
      <c r="X151" s="45"/>
      <c r="Y151" s="45"/>
      <c r="Z151" s="45">
        <v>1</v>
      </c>
      <c r="AA151" s="45">
        <v>0</v>
      </c>
      <c r="AB151" s="45">
        <v>0</v>
      </c>
      <c r="AC151" s="113" t="s">
        <v>280</v>
      </c>
      <c r="AD151" s="100"/>
      <c r="AE151" s="162" t="s">
        <v>17</v>
      </c>
      <c r="AF151" s="145" t="s">
        <v>17</v>
      </c>
      <c r="AG151" s="145" t="s">
        <v>17</v>
      </c>
      <c r="AH151" s="145" t="s">
        <v>17</v>
      </c>
      <c r="AI151" s="145"/>
      <c r="AJ151" s="145"/>
      <c r="AK151" s="103" t="s">
        <v>17</v>
      </c>
      <c r="AL151" s="141"/>
    </row>
    <row r="152" spans="1:38" s="36" customFormat="1" ht="48.75" customHeight="1">
      <c r="A152" s="260"/>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92" t="s">
        <v>329</v>
      </c>
      <c r="AD152" s="91" t="s">
        <v>115</v>
      </c>
      <c r="AE152" s="163">
        <v>27</v>
      </c>
      <c r="AF152" s="164">
        <v>27</v>
      </c>
      <c r="AG152" s="164">
        <v>27</v>
      </c>
      <c r="AH152" s="164" t="s">
        <v>316</v>
      </c>
      <c r="AI152" s="164">
        <v>27</v>
      </c>
      <c r="AJ152" s="164">
        <v>27</v>
      </c>
      <c r="AK152" s="165" t="s">
        <v>320</v>
      </c>
      <c r="AL152" s="54">
        <v>2023</v>
      </c>
    </row>
    <row r="153" spans="1:38" s="36" customFormat="1" ht="40.5" customHeight="1" hidden="1">
      <c r="A153" s="260"/>
      <c r="B153" s="45">
        <v>0</v>
      </c>
      <c r="C153" s="45">
        <v>2</v>
      </c>
      <c r="D153" s="45">
        <v>9</v>
      </c>
      <c r="E153" s="45">
        <v>0</v>
      </c>
      <c r="F153" s="45">
        <v>7</v>
      </c>
      <c r="G153" s="45">
        <v>0</v>
      </c>
      <c r="H153" s="45">
        <v>9</v>
      </c>
      <c r="I153" s="45">
        <v>1</v>
      </c>
      <c r="J153" s="45">
        <v>2</v>
      </c>
      <c r="K153" s="45">
        <v>1</v>
      </c>
      <c r="L153" s="45"/>
      <c r="M153" s="45"/>
      <c r="N153" s="45">
        <v>1</v>
      </c>
      <c r="O153" s="45">
        <v>0</v>
      </c>
      <c r="P153" s="45">
        <v>3</v>
      </c>
      <c r="Q153" s="45">
        <v>7</v>
      </c>
      <c r="R153" s="45"/>
      <c r="S153" s="45">
        <v>1</v>
      </c>
      <c r="T153" s="45">
        <v>2</v>
      </c>
      <c r="U153" s="45">
        <v>1</v>
      </c>
      <c r="V153" s="45">
        <v>0</v>
      </c>
      <c r="W153" s="45">
        <v>5</v>
      </c>
      <c r="X153" s="45">
        <v>0</v>
      </c>
      <c r="Y153" s="45">
        <v>0</v>
      </c>
      <c r="Z153" s="45">
        <v>1</v>
      </c>
      <c r="AA153" s="45">
        <v>0</v>
      </c>
      <c r="AB153" s="45">
        <v>0</v>
      </c>
      <c r="AC153" s="246" t="s">
        <v>40</v>
      </c>
      <c r="AD153" s="100" t="s">
        <v>116</v>
      </c>
      <c r="AE153" s="142"/>
      <c r="AF153" s="142"/>
      <c r="AG153" s="142"/>
      <c r="AH153" s="142"/>
      <c r="AI153" s="142"/>
      <c r="AJ153" s="142"/>
      <c r="AK153" s="143"/>
      <c r="AL153" s="141"/>
    </row>
    <row r="154" spans="1:38" s="36" customFormat="1" ht="39" customHeight="1">
      <c r="A154" s="260"/>
      <c r="B154" s="45">
        <v>0</v>
      </c>
      <c r="C154" s="45">
        <v>2</v>
      </c>
      <c r="D154" s="45">
        <v>9</v>
      </c>
      <c r="E154" s="45">
        <v>0</v>
      </c>
      <c r="F154" s="45">
        <v>7</v>
      </c>
      <c r="G154" s="45">
        <v>0</v>
      </c>
      <c r="H154" s="45">
        <v>9</v>
      </c>
      <c r="I154" s="45">
        <v>1</v>
      </c>
      <c r="J154" s="45">
        <v>2</v>
      </c>
      <c r="K154" s="45">
        <v>1</v>
      </c>
      <c r="L154" s="45">
        <v>0</v>
      </c>
      <c r="M154" s="45">
        <v>5</v>
      </c>
      <c r="N154" s="45">
        <v>2</v>
      </c>
      <c r="O154" s="45">
        <v>0</v>
      </c>
      <c r="P154" s="45">
        <v>0</v>
      </c>
      <c r="Q154" s="45">
        <v>1</v>
      </c>
      <c r="R154" s="45" t="s">
        <v>86</v>
      </c>
      <c r="S154" s="45">
        <v>1</v>
      </c>
      <c r="T154" s="45">
        <v>2</v>
      </c>
      <c r="U154" s="45">
        <v>1</v>
      </c>
      <c r="V154" s="45">
        <v>0</v>
      </c>
      <c r="W154" s="45">
        <v>5</v>
      </c>
      <c r="X154" s="45">
        <v>0</v>
      </c>
      <c r="Y154" s="45">
        <v>0</v>
      </c>
      <c r="Z154" s="45">
        <v>1</v>
      </c>
      <c r="AA154" s="45">
        <v>0</v>
      </c>
      <c r="AB154" s="45">
        <v>0</v>
      </c>
      <c r="AC154" s="247"/>
      <c r="AD154" s="100" t="s">
        <v>116</v>
      </c>
      <c r="AE154" s="142">
        <v>166106</v>
      </c>
      <c r="AF154" s="142">
        <v>182000</v>
      </c>
      <c r="AG154" s="142">
        <v>118150</v>
      </c>
      <c r="AH154" s="142">
        <v>269658</v>
      </c>
      <c r="AI154" s="142">
        <v>269658</v>
      </c>
      <c r="AJ154" s="142">
        <v>269658</v>
      </c>
      <c r="AK154" s="143">
        <f>SUM(AE154:AJ154)</f>
        <v>1275230</v>
      </c>
      <c r="AL154" s="141">
        <v>2023</v>
      </c>
    </row>
    <row r="155" spans="1:38" s="36" customFormat="1" ht="45" customHeight="1">
      <c r="A155" s="260"/>
      <c r="B155" s="45"/>
      <c r="C155" s="45"/>
      <c r="D155" s="45"/>
      <c r="E155" s="45"/>
      <c r="F155" s="45"/>
      <c r="G155" s="45"/>
      <c r="H155" s="45"/>
      <c r="I155" s="45"/>
      <c r="J155" s="45"/>
      <c r="K155" s="45"/>
      <c r="L155" s="45"/>
      <c r="M155" s="45"/>
      <c r="N155" s="45"/>
      <c r="O155" s="45"/>
      <c r="P155" s="45"/>
      <c r="Q155" s="45"/>
      <c r="R155" s="45"/>
      <c r="S155" s="45">
        <v>1</v>
      </c>
      <c r="T155" s="45">
        <v>2</v>
      </c>
      <c r="U155" s="45">
        <v>1</v>
      </c>
      <c r="V155" s="45">
        <v>0</v>
      </c>
      <c r="W155" s="45">
        <v>5</v>
      </c>
      <c r="X155" s="45">
        <v>0</v>
      </c>
      <c r="Y155" s="45">
        <v>0</v>
      </c>
      <c r="Z155" s="45">
        <v>1</v>
      </c>
      <c r="AA155" s="45">
        <v>0</v>
      </c>
      <c r="AB155" s="45">
        <v>1</v>
      </c>
      <c r="AC155" s="110" t="s">
        <v>41</v>
      </c>
      <c r="AD155" s="71" t="s">
        <v>115</v>
      </c>
      <c r="AE155" s="87">
        <v>6</v>
      </c>
      <c r="AF155" s="87">
        <v>6</v>
      </c>
      <c r="AG155" s="87">
        <v>6</v>
      </c>
      <c r="AH155" s="87">
        <v>6</v>
      </c>
      <c r="AI155" s="87">
        <v>6</v>
      </c>
      <c r="AJ155" s="87">
        <v>6</v>
      </c>
      <c r="AK155" s="67">
        <f>SUM(AE155:AJ155)</f>
        <v>36</v>
      </c>
      <c r="AL155" s="54">
        <v>2023</v>
      </c>
    </row>
    <row r="156" spans="1:38" s="36" customFormat="1" ht="49.5" customHeight="1">
      <c r="A156" s="260"/>
      <c r="B156" s="45"/>
      <c r="C156" s="45"/>
      <c r="D156" s="45"/>
      <c r="E156" s="45"/>
      <c r="F156" s="45"/>
      <c r="G156" s="45"/>
      <c r="H156" s="45"/>
      <c r="I156" s="45"/>
      <c r="J156" s="45"/>
      <c r="K156" s="45"/>
      <c r="L156" s="45"/>
      <c r="M156" s="45"/>
      <c r="N156" s="45"/>
      <c r="O156" s="45"/>
      <c r="P156" s="45"/>
      <c r="Q156" s="45"/>
      <c r="R156" s="45"/>
      <c r="S156" s="45">
        <v>1</v>
      </c>
      <c r="T156" s="45">
        <v>2</v>
      </c>
      <c r="U156" s="45">
        <v>1</v>
      </c>
      <c r="V156" s="45">
        <v>0</v>
      </c>
      <c r="W156" s="45">
        <v>5</v>
      </c>
      <c r="X156" s="45">
        <v>0</v>
      </c>
      <c r="Y156" s="45">
        <v>0</v>
      </c>
      <c r="Z156" s="45">
        <v>1</v>
      </c>
      <c r="AA156" s="45">
        <v>0</v>
      </c>
      <c r="AB156" s="45">
        <v>2</v>
      </c>
      <c r="AC156" s="110" t="s">
        <v>42</v>
      </c>
      <c r="AD156" s="71" t="s">
        <v>115</v>
      </c>
      <c r="AE156" s="87">
        <v>7</v>
      </c>
      <c r="AF156" s="87">
        <v>7</v>
      </c>
      <c r="AG156" s="87">
        <v>7</v>
      </c>
      <c r="AH156" s="87">
        <v>7</v>
      </c>
      <c r="AI156" s="87">
        <v>7</v>
      </c>
      <c r="AJ156" s="87">
        <v>7</v>
      </c>
      <c r="AK156" s="67">
        <f>SUM(AE156:AJ156)</f>
        <v>42</v>
      </c>
      <c r="AL156" s="54">
        <v>2023</v>
      </c>
    </row>
    <row r="157" spans="1:38" s="36" customFormat="1" ht="47.25" customHeight="1">
      <c r="A157" s="260"/>
      <c r="B157" s="45"/>
      <c r="C157" s="45"/>
      <c r="D157" s="45"/>
      <c r="E157" s="45"/>
      <c r="F157" s="45"/>
      <c r="G157" s="45"/>
      <c r="H157" s="45"/>
      <c r="I157" s="45"/>
      <c r="J157" s="45"/>
      <c r="K157" s="45"/>
      <c r="L157" s="45"/>
      <c r="M157" s="45"/>
      <c r="N157" s="45"/>
      <c r="O157" s="45"/>
      <c r="P157" s="45"/>
      <c r="Q157" s="45"/>
      <c r="R157" s="45"/>
      <c r="S157" s="45">
        <v>1</v>
      </c>
      <c r="T157" s="45">
        <v>2</v>
      </c>
      <c r="U157" s="45">
        <v>1</v>
      </c>
      <c r="V157" s="45">
        <v>0</v>
      </c>
      <c r="W157" s="45">
        <v>5</v>
      </c>
      <c r="X157" s="45">
        <v>0</v>
      </c>
      <c r="Y157" s="45">
        <v>0</v>
      </c>
      <c r="Z157" s="45">
        <v>1</v>
      </c>
      <c r="AA157" s="45">
        <v>0</v>
      </c>
      <c r="AB157" s="45">
        <v>3</v>
      </c>
      <c r="AC157" s="110" t="s">
        <v>43</v>
      </c>
      <c r="AD157" s="71" t="s">
        <v>115</v>
      </c>
      <c r="AE157" s="87">
        <v>207</v>
      </c>
      <c r="AF157" s="87">
        <v>207</v>
      </c>
      <c r="AG157" s="87">
        <v>207</v>
      </c>
      <c r="AH157" s="87">
        <v>207</v>
      </c>
      <c r="AI157" s="87">
        <v>207</v>
      </c>
      <c r="AJ157" s="87">
        <v>207</v>
      </c>
      <c r="AK157" s="67">
        <f>SUM(AE157:AJ157)</f>
        <v>1242</v>
      </c>
      <c r="AL157" s="54">
        <v>2023</v>
      </c>
    </row>
    <row r="158" spans="1:38" s="36" customFormat="1" ht="48" customHeight="1">
      <c r="A158" s="260"/>
      <c r="B158" s="45"/>
      <c r="C158" s="45"/>
      <c r="D158" s="45"/>
      <c r="E158" s="45"/>
      <c r="F158" s="45"/>
      <c r="G158" s="45"/>
      <c r="H158" s="45"/>
      <c r="I158" s="45"/>
      <c r="J158" s="45"/>
      <c r="K158" s="45"/>
      <c r="L158" s="45"/>
      <c r="M158" s="45"/>
      <c r="N158" s="45"/>
      <c r="O158" s="45"/>
      <c r="P158" s="45"/>
      <c r="Q158" s="45"/>
      <c r="R158" s="45"/>
      <c r="S158" s="45">
        <v>1</v>
      </c>
      <c r="T158" s="45">
        <v>2</v>
      </c>
      <c r="U158" s="45">
        <v>1</v>
      </c>
      <c r="V158" s="45">
        <v>0</v>
      </c>
      <c r="W158" s="45">
        <v>5</v>
      </c>
      <c r="X158" s="45">
        <v>0</v>
      </c>
      <c r="Y158" s="45">
        <v>0</v>
      </c>
      <c r="Z158" s="45">
        <v>1</v>
      </c>
      <c r="AA158" s="45">
        <v>0</v>
      </c>
      <c r="AB158" s="45">
        <v>4</v>
      </c>
      <c r="AC158" s="110" t="s">
        <v>44</v>
      </c>
      <c r="AD158" s="71" t="s">
        <v>128</v>
      </c>
      <c r="AE158" s="87">
        <v>740</v>
      </c>
      <c r="AF158" s="87">
        <v>740</v>
      </c>
      <c r="AG158" s="87">
        <v>740</v>
      </c>
      <c r="AH158" s="87">
        <v>740</v>
      </c>
      <c r="AI158" s="87">
        <v>740</v>
      </c>
      <c r="AJ158" s="87">
        <v>740</v>
      </c>
      <c r="AK158" s="67">
        <f>SUM(AF158)</f>
        <v>740</v>
      </c>
      <c r="AL158" s="54">
        <v>2023</v>
      </c>
    </row>
    <row r="159" spans="1:38" s="36" customFormat="1" ht="43.5" customHeight="1" hidden="1">
      <c r="A159" s="260"/>
      <c r="B159" s="45">
        <v>0</v>
      </c>
      <c r="C159" s="45">
        <v>2</v>
      </c>
      <c r="D159" s="45">
        <v>9</v>
      </c>
      <c r="E159" s="45">
        <v>0</v>
      </c>
      <c r="F159" s="45">
        <v>7</v>
      </c>
      <c r="G159" s="45">
        <v>0</v>
      </c>
      <c r="H159" s="45">
        <v>5</v>
      </c>
      <c r="I159" s="45">
        <v>1</v>
      </c>
      <c r="J159" s="45">
        <v>2</v>
      </c>
      <c r="K159" s="45">
        <v>1</v>
      </c>
      <c r="L159" s="45"/>
      <c r="M159" s="45"/>
      <c r="N159" s="45">
        <v>2</v>
      </c>
      <c r="O159" s="45">
        <v>0</v>
      </c>
      <c r="P159" s="45">
        <v>4</v>
      </c>
      <c r="Q159" s="45">
        <v>5</v>
      </c>
      <c r="R159" s="45"/>
      <c r="S159" s="45">
        <v>1</v>
      </c>
      <c r="T159" s="45">
        <v>2</v>
      </c>
      <c r="U159" s="45">
        <v>1</v>
      </c>
      <c r="V159" s="45">
        <v>0</v>
      </c>
      <c r="W159" s="45">
        <v>5</v>
      </c>
      <c r="X159" s="45">
        <v>0</v>
      </c>
      <c r="Y159" s="45">
        <v>0</v>
      </c>
      <c r="Z159" s="45">
        <v>2</v>
      </c>
      <c r="AA159" s="45">
        <v>0</v>
      </c>
      <c r="AB159" s="45">
        <v>0</v>
      </c>
      <c r="AC159" s="246" t="s">
        <v>45</v>
      </c>
      <c r="AD159" s="100" t="s">
        <v>116</v>
      </c>
      <c r="AE159" s="145"/>
      <c r="AF159" s="145"/>
      <c r="AG159" s="145"/>
      <c r="AH159" s="145"/>
      <c r="AI159" s="145"/>
      <c r="AJ159" s="145"/>
      <c r="AK159" s="146"/>
      <c r="AL159" s="141"/>
    </row>
    <row r="160" spans="1:38" s="36" customFormat="1" ht="75" customHeight="1">
      <c r="A160" s="260"/>
      <c r="B160" s="45">
        <v>0</v>
      </c>
      <c r="C160" s="45">
        <v>2</v>
      </c>
      <c r="D160" s="45">
        <v>9</v>
      </c>
      <c r="E160" s="45">
        <v>0</v>
      </c>
      <c r="F160" s="45">
        <v>7</v>
      </c>
      <c r="G160" s="45">
        <v>0</v>
      </c>
      <c r="H160" s="45">
        <v>5</v>
      </c>
      <c r="I160" s="45">
        <v>1</v>
      </c>
      <c r="J160" s="45">
        <v>2</v>
      </c>
      <c r="K160" s="45">
        <v>1</v>
      </c>
      <c r="L160" s="45">
        <v>0</v>
      </c>
      <c r="M160" s="45">
        <v>5</v>
      </c>
      <c r="N160" s="45">
        <v>2</v>
      </c>
      <c r="O160" s="45">
        <v>0</v>
      </c>
      <c r="P160" s="45">
        <v>1</v>
      </c>
      <c r="Q160" s="45">
        <v>4</v>
      </c>
      <c r="R160" s="45" t="s">
        <v>89</v>
      </c>
      <c r="S160" s="45">
        <v>1</v>
      </c>
      <c r="T160" s="45">
        <v>2</v>
      </c>
      <c r="U160" s="45">
        <v>1</v>
      </c>
      <c r="V160" s="45">
        <v>0</v>
      </c>
      <c r="W160" s="45">
        <v>5</v>
      </c>
      <c r="X160" s="45">
        <v>0</v>
      </c>
      <c r="Y160" s="45">
        <v>0</v>
      </c>
      <c r="Z160" s="45">
        <v>2</v>
      </c>
      <c r="AA160" s="45">
        <v>0</v>
      </c>
      <c r="AB160" s="45">
        <v>0</v>
      </c>
      <c r="AC160" s="247"/>
      <c r="AD160" s="100" t="s">
        <v>116</v>
      </c>
      <c r="AE160" s="145"/>
      <c r="AF160" s="145"/>
      <c r="AG160" s="145"/>
      <c r="AH160" s="145"/>
      <c r="AI160" s="145"/>
      <c r="AJ160" s="145"/>
      <c r="AK160" s="146"/>
      <c r="AL160" s="141"/>
    </row>
    <row r="161" spans="1:38" s="36" customFormat="1" ht="61.5" customHeight="1">
      <c r="A161" s="260"/>
      <c r="B161" s="45"/>
      <c r="C161" s="45"/>
      <c r="D161" s="45"/>
      <c r="E161" s="45"/>
      <c r="F161" s="45"/>
      <c r="G161" s="45"/>
      <c r="H161" s="45"/>
      <c r="I161" s="45"/>
      <c r="J161" s="45"/>
      <c r="K161" s="45"/>
      <c r="L161" s="45"/>
      <c r="M161" s="45"/>
      <c r="N161" s="45"/>
      <c r="O161" s="45"/>
      <c r="P161" s="45"/>
      <c r="Q161" s="45"/>
      <c r="R161" s="45"/>
      <c r="S161" s="45">
        <v>1</v>
      </c>
      <c r="T161" s="45">
        <v>2</v>
      </c>
      <c r="U161" s="45">
        <v>1</v>
      </c>
      <c r="V161" s="45">
        <v>0</v>
      </c>
      <c r="W161" s="45">
        <v>5</v>
      </c>
      <c r="X161" s="45">
        <v>0</v>
      </c>
      <c r="Y161" s="45">
        <v>0</v>
      </c>
      <c r="Z161" s="45">
        <v>2</v>
      </c>
      <c r="AA161" s="45">
        <v>0</v>
      </c>
      <c r="AB161" s="45">
        <v>1</v>
      </c>
      <c r="AC161" s="110" t="s">
        <v>191</v>
      </c>
      <c r="AD161" s="71" t="s">
        <v>128</v>
      </c>
      <c r="AE161" s="164" t="s">
        <v>206</v>
      </c>
      <c r="AF161" s="159">
        <v>50</v>
      </c>
      <c r="AG161" s="164" t="s">
        <v>206</v>
      </c>
      <c r="AH161" s="164" t="s">
        <v>206</v>
      </c>
      <c r="AI161" s="164" t="s">
        <v>206</v>
      </c>
      <c r="AJ161" s="164" t="s">
        <v>206</v>
      </c>
      <c r="AK161" s="165" t="s">
        <v>321</v>
      </c>
      <c r="AL161" s="54">
        <v>2023</v>
      </c>
    </row>
    <row r="162" spans="1:38" s="36" customFormat="1" ht="126.75" customHeight="1">
      <c r="A162" s="260"/>
      <c r="B162" s="45">
        <v>0</v>
      </c>
      <c r="C162" s="45">
        <v>2</v>
      </c>
      <c r="D162" s="45">
        <v>9</v>
      </c>
      <c r="E162" s="45">
        <v>0</v>
      </c>
      <c r="F162" s="45">
        <v>7</v>
      </c>
      <c r="G162" s="45">
        <v>0</v>
      </c>
      <c r="H162" s="45">
        <v>9</v>
      </c>
      <c r="I162" s="45">
        <v>1</v>
      </c>
      <c r="J162" s="45">
        <v>2</v>
      </c>
      <c r="K162" s="45">
        <v>1</v>
      </c>
      <c r="L162" s="45">
        <v>0</v>
      </c>
      <c r="M162" s="45">
        <v>5</v>
      </c>
      <c r="N162" s="45">
        <v>1</v>
      </c>
      <c r="O162" s="45">
        <v>0</v>
      </c>
      <c r="P162" s="45">
        <v>6</v>
      </c>
      <c r="Q162" s="45">
        <v>6</v>
      </c>
      <c r="R162" s="45" t="s">
        <v>86</v>
      </c>
      <c r="S162" s="45">
        <v>1</v>
      </c>
      <c r="T162" s="45">
        <v>2</v>
      </c>
      <c r="U162" s="45">
        <v>1</v>
      </c>
      <c r="V162" s="45">
        <v>0</v>
      </c>
      <c r="W162" s="45">
        <v>5</v>
      </c>
      <c r="X162" s="45">
        <v>0</v>
      </c>
      <c r="Y162" s="45">
        <v>0</v>
      </c>
      <c r="Z162" s="45">
        <v>3</v>
      </c>
      <c r="AA162" s="45">
        <v>0</v>
      </c>
      <c r="AB162" s="45">
        <v>0</v>
      </c>
      <c r="AC162" s="113" t="s">
        <v>261</v>
      </c>
      <c r="AD162" s="101" t="s">
        <v>116</v>
      </c>
      <c r="AE162" s="142" t="s">
        <v>262</v>
      </c>
      <c r="AF162" s="142">
        <f>124000-124000</f>
        <v>0</v>
      </c>
      <c r="AG162" s="142" t="s">
        <v>265</v>
      </c>
      <c r="AH162" s="142"/>
      <c r="AI162" s="142"/>
      <c r="AJ162" s="142"/>
      <c r="AK162" s="143">
        <v>186800</v>
      </c>
      <c r="AL162" s="141">
        <v>2018</v>
      </c>
    </row>
    <row r="163" spans="1:38" s="36" customFormat="1" ht="108.75" customHeight="1">
      <c r="A163" s="260"/>
      <c r="B163" s="45">
        <v>0</v>
      </c>
      <c r="C163" s="45">
        <v>2</v>
      </c>
      <c r="D163" s="45">
        <v>9</v>
      </c>
      <c r="E163" s="45">
        <v>0</v>
      </c>
      <c r="F163" s="45">
        <v>7</v>
      </c>
      <c r="G163" s="45">
        <v>0</v>
      </c>
      <c r="H163" s="45">
        <v>9</v>
      </c>
      <c r="I163" s="45">
        <v>1</v>
      </c>
      <c r="J163" s="45">
        <v>2</v>
      </c>
      <c r="K163" s="45">
        <v>1</v>
      </c>
      <c r="L163" s="45">
        <v>0</v>
      </c>
      <c r="M163" s="45">
        <v>5</v>
      </c>
      <c r="N163" s="45" t="s">
        <v>90</v>
      </c>
      <c r="O163" s="45">
        <v>0</v>
      </c>
      <c r="P163" s="45">
        <v>6</v>
      </c>
      <c r="Q163" s="45">
        <v>6</v>
      </c>
      <c r="R163" s="45" t="s">
        <v>86</v>
      </c>
      <c r="S163" s="45">
        <v>1</v>
      </c>
      <c r="T163" s="45">
        <v>2</v>
      </c>
      <c r="U163" s="45">
        <v>1</v>
      </c>
      <c r="V163" s="45">
        <v>0</v>
      </c>
      <c r="W163" s="45">
        <v>5</v>
      </c>
      <c r="X163" s="45">
        <v>0</v>
      </c>
      <c r="Y163" s="45">
        <v>0</v>
      </c>
      <c r="Z163" s="45">
        <v>3</v>
      </c>
      <c r="AA163" s="45">
        <v>0</v>
      </c>
      <c r="AB163" s="45">
        <v>0</v>
      </c>
      <c r="AC163" s="113" t="s">
        <v>263</v>
      </c>
      <c r="AD163" s="101" t="s">
        <v>116</v>
      </c>
      <c r="AE163" s="142" t="s">
        <v>264</v>
      </c>
      <c r="AF163" s="142">
        <f>13778-13778</f>
        <v>0</v>
      </c>
      <c r="AG163" s="142" t="s">
        <v>265</v>
      </c>
      <c r="AH163" s="142"/>
      <c r="AI163" s="142"/>
      <c r="AJ163" s="142"/>
      <c r="AK163" s="143">
        <v>20756</v>
      </c>
      <c r="AL163" s="141">
        <v>2018</v>
      </c>
    </row>
    <row r="164" spans="1:38" s="36" customFormat="1" ht="48.75" customHeight="1">
      <c r="A164" s="260"/>
      <c r="B164" s="45"/>
      <c r="C164" s="45"/>
      <c r="D164" s="45"/>
      <c r="E164" s="45"/>
      <c r="F164" s="45"/>
      <c r="G164" s="45"/>
      <c r="H164" s="45"/>
      <c r="I164" s="45"/>
      <c r="J164" s="45"/>
      <c r="K164" s="45"/>
      <c r="L164" s="45"/>
      <c r="M164" s="45"/>
      <c r="N164" s="45"/>
      <c r="O164" s="45"/>
      <c r="P164" s="45"/>
      <c r="Q164" s="45"/>
      <c r="R164" s="45"/>
      <c r="S164" s="45">
        <v>1</v>
      </c>
      <c r="T164" s="45">
        <v>2</v>
      </c>
      <c r="U164" s="45">
        <v>1</v>
      </c>
      <c r="V164" s="45">
        <v>0</v>
      </c>
      <c r="W164" s="45">
        <v>5</v>
      </c>
      <c r="X164" s="45">
        <v>0</v>
      </c>
      <c r="Y164" s="45">
        <v>0</v>
      </c>
      <c r="Z164" s="45">
        <v>3</v>
      </c>
      <c r="AA164" s="45">
        <v>0</v>
      </c>
      <c r="AB164" s="45">
        <v>1</v>
      </c>
      <c r="AC164" s="85" t="s">
        <v>281</v>
      </c>
      <c r="AD164" s="91" t="s">
        <v>130</v>
      </c>
      <c r="AE164" s="164" t="s">
        <v>282</v>
      </c>
      <c r="AF164" s="159">
        <v>0</v>
      </c>
      <c r="AG164" s="164"/>
      <c r="AH164" s="164"/>
      <c r="AI164" s="164"/>
      <c r="AJ164" s="161"/>
      <c r="AK164" s="165" t="s">
        <v>282</v>
      </c>
      <c r="AL164" s="54">
        <v>2018</v>
      </c>
    </row>
    <row r="165" spans="1:38" s="36" customFormat="1" ht="77.25" customHeight="1">
      <c r="A165" s="260"/>
      <c r="B165" s="45">
        <v>0</v>
      </c>
      <c r="C165" s="45">
        <v>2</v>
      </c>
      <c r="D165" s="45">
        <v>9</v>
      </c>
      <c r="E165" s="45">
        <v>0</v>
      </c>
      <c r="F165" s="45">
        <v>7</v>
      </c>
      <c r="G165" s="45">
        <v>0</v>
      </c>
      <c r="H165" s="45">
        <v>9</v>
      </c>
      <c r="I165" s="45">
        <v>1</v>
      </c>
      <c r="J165" s="45">
        <v>2</v>
      </c>
      <c r="K165" s="45">
        <v>1</v>
      </c>
      <c r="L165" s="45">
        <v>0</v>
      </c>
      <c r="M165" s="45">
        <v>5</v>
      </c>
      <c r="N165" s="45">
        <v>1</v>
      </c>
      <c r="O165" s="45">
        <v>0</v>
      </c>
      <c r="P165" s="45">
        <v>8</v>
      </c>
      <c r="Q165" s="45">
        <v>0</v>
      </c>
      <c r="R165" s="45" t="s">
        <v>86</v>
      </c>
      <c r="S165" s="45">
        <v>1</v>
      </c>
      <c r="T165" s="45">
        <v>2</v>
      </c>
      <c r="U165" s="45">
        <v>1</v>
      </c>
      <c r="V165" s="45">
        <v>0</v>
      </c>
      <c r="W165" s="45">
        <v>5</v>
      </c>
      <c r="X165" s="45">
        <v>0</v>
      </c>
      <c r="Y165" s="45">
        <v>0</v>
      </c>
      <c r="Z165" s="45">
        <v>4</v>
      </c>
      <c r="AA165" s="45">
        <v>0</v>
      </c>
      <c r="AB165" s="45">
        <v>0</v>
      </c>
      <c r="AC165" s="113" t="s">
        <v>322</v>
      </c>
      <c r="AD165" s="101" t="s">
        <v>116</v>
      </c>
      <c r="AE165" s="142" t="s">
        <v>265</v>
      </c>
      <c r="AF165" s="142">
        <v>170400</v>
      </c>
      <c r="AG165" s="142">
        <v>134200</v>
      </c>
      <c r="AH165" s="142">
        <v>124300</v>
      </c>
      <c r="AI165" s="142">
        <v>124300</v>
      </c>
      <c r="AJ165" s="142">
        <v>124300</v>
      </c>
      <c r="AK165" s="143">
        <f>SUM(AE165:AJ165)</f>
        <v>677500</v>
      </c>
      <c r="AL165" s="141">
        <v>2023</v>
      </c>
    </row>
    <row r="166" spans="1:38" s="36" customFormat="1" ht="30" customHeight="1">
      <c r="A166" s="260"/>
      <c r="B166" s="45">
        <v>0</v>
      </c>
      <c r="C166" s="45">
        <v>2</v>
      </c>
      <c r="D166" s="45">
        <v>9</v>
      </c>
      <c r="E166" s="45">
        <v>0</v>
      </c>
      <c r="F166" s="45">
        <v>7</v>
      </c>
      <c r="G166" s="45">
        <v>0</v>
      </c>
      <c r="H166" s="45">
        <v>9</v>
      </c>
      <c r="I166" s="45">
        <v>1</v>
      </c>
      <c r="J166" s="45">
        <v>2</v>
      </c>
      <c r="K166" s="45">
        <v>1</v>
      </c>
      <c r="L166" s="45">
        <v>0</v>
      </c>
      <c r="M166" s="45">
        <v>5</v>
      </c>
      <c r="N166" s="45" t="s">
        <v>90</v>
      </c>
      <c r="O166" s="45">
        <v>0</v>
      </c>
      <c r="P166" s="45">
        <v>8</v>
      </c>
      <c r="Q166" s="45">
        <v>0</v>
      </c>
      <c r="R166" s="45" t="s">
        <v>86</v>
      </c>
      <c r="S166" s="45">
        <v>1</v>
      </c>
      <c r="T166" s="45">
        <v>2</v>
      </c>
      <c r="U166" s="45">
        <v>1</v>
      </c>
      <c r="V166" s="45">
        <v>0</v>
      </c>
      <c r="W166" s="45">
        <v>5</v>
      </c>
      <c r="X166" s="45">
        <v>0</v>
      </c>
      <c r="Y166" s="45">
        <v>0</v>
      </c>
      <c r="Z166" s="45">
        <v>4</v>
      </c>
      <c r="AA166" s="45">
        <v>0</v>
      </c>
      <c r="AB166" s="45">
        <v>0</v>
      </c>
      <c r="AC166" s="113" t="s">
        <v>331</v>
      </c>
      <c r="AD166" s="101" t="s">
        <v>116</v>
      </c>
      <c r="AE166" s="142" t="s">
        <v>265</v>
      </c>
      <c r="AF166" s="142">
        <f>13778+5160</f>
        <v>18938</v>
      </c>
      <c r="AG166" s="142">
        <v>14912</v>
      </c>
      <c r="AH166" s="142">
        <v>13812</v>
      </c>
      <c r="AI166" s="142">
        <v>13812</v>
      </c>
      <c r="AJ166" s="142">
        <v>13812</v>
      </c>
      <c r="AK166" s="143">
        <f>SUM(AE166:AJ166)</f>
        <v>75286</v>
      </c>
      <c r="AL166" s="141">
        <v>2023</v>
      </c>
    </row>
    <row r="167" spans="1:38" s="36" customFormat="1" ht="68.25" customHeight="1">
      <c r="A167" s="260"/>
      <c r="B167" s="45"/>
      <c r="C167" s="45"/>
      <c r="D167" s="45"/>
      <c r="E167" s="45"/>
      <c r="F167" s="45"/>
      <c r="G167" s="45"/>
      <c r="H167" s="45"/>
      <c r="I167" s="45"/>
      <c r="J167" s="45"/>
      <c r="K167" s="45"/>
      <c r="L167" s="45"/>
      <c r="M167" s="45"/>
      <c r="N167" s="45"/>
      <c r="O167" s="45"/>
      <c r="P167" s="45"/>
      <c r="Q167" s="45"/>
      <c r="R167" s="45"/>
      <c r="S167" s="45">
        <v>1</v>
      </c>
      <c r="T167" s="45">
        <v>2</v>
      </c>
      <c r="U167" s="45">
        <v>1</v>
      </c>
      <c r="V167" s="45">
        <v>0</v>
      </c>
      <c r="W167" s="45">
        <v>5</v>
      </c>
      <c r="X167" s="45">
        <v>0</v>
      </c>
      <c r="Y167" s="45">
        <v>0</v>
      </c>
      <c r="Z167" s="45">
        <v>4</v>
      </c>
      <c r="AA167" s="45">
        <v>0</v>
      </c>
      <c r="AB167" s="45">
        <v>1</v>
      </c>
      <c r="AC167" s="85" t="s">
        <v>323</v>
      </c>
      <c r="AD167" s="91" t="s">
        <v>130</v>
      </c>
      <c r="AE167" s="164" t="s">
        <v>265</v>
      </c>
      <c r="AF167" s="159">
        <v>260</v>
      </c>
      <c r="AG167" s="164"/>
      <c r="AH167" s="164"/>
      <c r="AI167" s="164"/>
      <c r="AJ167" s="161"/>
      <c r="AK167" s="165" t="s">
        <v>324</v>
      </c>
      <c r="AL167" s="54">
        <v>2019</v>
      </c>
    </row>
    <row r="168" spans="1:38" s="36" customFormat="1" ht="51.75" customHeight="1">
      <c r="A168" s="260"/>
      <c r="B168" s="45">
        <v>0</v>
      </c>
      <c r="C168" s="45">
        <v>2</v>
      </c>
      <c r="D168" s="45">
        <v>9</v>
      </c>
      <c r="E168" s="45">
        <v>0</v>
      </c>
      <c r="F168" s="45">
        <v>7</v>
      </c>
      <c r="G168" s="45">
        <v>0</v>
      </c>
      <c r="H168" s="45">
        <v>9</v>
      </c>
      <c r="I168" s="45">
        <v>1</v>
      </c>
      <c r="J168" s="45">
        <v>2</v>
      </c>
      <c r="K168" s="45">
        <v>1</v>
      </c>
      <c r="L168" s="45">
        <v>0</v>
      </c>
      <c r="M168" s="45">
        <v>5</v>
      </c>
      <c r="N168" s="45">
        <v>2</v>
      </c>
      <c r="O168" s="45">
        <v>0</v>
      </c>
      <c r="P168" s="45">
        <v>0</v>
      </c>
      <c r="Q168" s="45">
        <v>2</v>
      </c>
      <c r="R168" s="45" t="s">
        <v>86</v>
      </c>
      <c r="S168" s="45">
        <v>1</v>
      </c>
      <c r="T168" s="45">
        <v>2</v>
      </c>
      <c r="U168" s="45">
        <v>1</v>
      </c>
      <c r="V168" s="45">
        <v>0</v>
      </c>
      <c r="W168" s="45">
        <v>5</v>
      </c>
      <c r="X168" s="45">
        <v>0</v>
      </c>
      <c r="Y168" s="45">
        <v>0</v>
      </c>
      <c r="Z168" s="45">
        <v>5</v>
      </c>
      <c r="AA168" s="45">
        <v>0</v>
      </c>
      <c r="AB168" s="45">
        <v>0</v>
      </c>
      <c r="AC168" s="113" t="s">
        <v>327</v>
      </c>
      <c r="AD168" s="101" t="s">
        <v>116</v>
      </c>
      <c r="AE168" s="142" t="s">
        <v>265</v>
      </c>
      <c r="AF168" s="142">
        <v>26000</v>
      </c>
      <c r="AG168" s="142">
        <v>36999.99</v>
      </c>
      <c r="AH168" s="142"/>
      <c r="AI168" s="142"/>
      <c r="AJ168" s="142"/>
      <c r="AK168" s="143">
        <f>SUM(AE168:AJ168)</f>
        <v>62999.99</v>
      </c>
      <c r="AL168" s="141">
        <v>2020</v>
      </c>
    </row>
    <row r="169" spans="1:38" s="36" customFormat="1" ht="68.25" customHeight="1">
      <c r="A169" s="260"/>
      <c r="B169" s="45"/>
      <c r="C169" s="45"/>
      <c r="D169" s="45"/>
      <c r="E169" s="45"/>
      <c r="F169" s="45"/>
      <c r="G169" s="45"/>
      <c r="H169" s="45"/>
      <c r="I169" s="45"/>
      <c r="J169" s="45"/>
      <c r="K169" s="45"/>
      <c r="L169" s="45"/>
      <c r="M169" s="45"/>
      <c r="N169" s="45"/>
      <c r="O169" s="45"/>
      <c r="P169" s="45"/>
      <c r="Q169" s="45"/>
      <c r="R169" s="45"/>
      <c r="S169" s="45">
        <v>1</v>
      </c>
      <c r="T169" s="45">
        <v>2</v>
      </c>
      <c r="U169" s="45">
        <v>1</v>
      </c>
      <c r="V169" s="45">
        <v>0</v>
      </c>
      <c r="W169" s="45">
        <v>5</v>
      </c>
      <c r="X169" s="45">
        <v>0</v>
      </c>
      <c r="Y169" s="45">
        <v>0</v>
      </c>
      <c r="Z169" s="45">
        <v>5</v>
      </c>
      <c r="AA169" s="45">
        <v>0</v>
      </c>
      <c r="AB169" s="45">
        <v>1</v>
      </c>
      <c r="AC169" s="85" t="s">
        <v>328</v>
      </c>
      <c r="AD169" s="91" t="s">
        <v>115</v>
      </c>
      <c r="AE169" s="164" t="s">
        <v>265</v>
      </c>
      <c r="AF169" s="159">
        <v>6</v>
      </c>
      <c r="AG169" s="164" t="s">
        <v>397</v>
      </c>
      <c r="AH169" s="164"/>
      <c r="AI169" s="164"/>
      <c r="AJ169" s="161"/>
      <c r="AK169" s="225" t="s">
        <v>398</v>
      </c>
      <c r="AL169" s="133">
        <v>2020</v>
      </c>
    </row>
    <row r="170" spans="1:38" s="36" customFormat="1" ht="136.5" customHeight="1">
      <c r="A170" s="260"/>
      <c r="B170" s="45"/>
      <c r="C170" s="45"/>
      <c r="D170" s="45"/>
      <c r="E170" s="45"/>
      <c r="F170" s="45"/>
      <c r="G170" s="45"/>
      <c r="H170" s="45"/>
      <c r="I170" s="45"/>
      <c r="J170" s="45"/>
      <c r="K170" s="45"/>
      <c r="L170" s="45"/>
      <c r="M170" s="45"/>
      <c r="N170" s="45"/>
      <c r="O170" s="45"/>
      <c r="P170" s="45"/>
      <c r="Q170" s="45"/>
      <c r="R170" s="45"/>
      <c r="S170" s="45">
        <v>1</v>
      </c>
      <c r="T170" s="45">
        <v>2</v>
      </c>
      <c r="U170" s="45">
        <v>1</v>
      </c>
      <c r="V170" s="45">
        <v>0</v>
      </c>
      <c r="W170" s="45">
        <v>5</v>
      </c>
      <c r="X170" s="45">
        <v>0</v>
      </c>
      <c r="Y170" s="45">
        <v>0</v>
      </c>
      <c r="Z170" s="45">
        <v>6</v>
      </c>
      <c r="AA170" s="45">
        <v>0</v>
      </c>
      <c r="AB170" s="45">
        <v>0</v>
      </c>
      <c r="AC170" s="188" t="s">
        <v>347</v>
      </c>
      <c r="AD170" s="198"/>
      <c r="AE170" s="199"/>
      <c r="AF170" s="200"/>
      <c r="AG170" s="199"/>
      <c r="AH170" s="199"/>
      <c r="AI170" s="199"/>
      <c r="AJ170" s="201"/>
      <c r="AK170" s="202"/>
      <c r="AL170" s="203"/>
    </row>
    <row r="171" spans="1:38" s="36" customFormat="1" ht="169.5" customHeight="1">
      <c r="A171" s="260"/>
      <c r="B171" s="45"/>
      <c r="C171" s="45"/>
      <c r="D171" s="45"/>
      <c r="E171" s="45"/>
      <c r="F171" s="45"/>
      <c r="G171" s="45"/>
      <c r="H171" s="45"/>
      <c r="I171" s="45"/>
      <c r="J171" s="45"/>
      <c r="K171" s="45"/>
      <c r="L171" s="45"/>
      <c r="M171" s="45"/>
      <c r="N171" s="45"/>
      <c r="O171" s="45"/>
      <c r="P171" s="45"/>
      <c r="Q171" s="45"/>
      <c r="R171" s="45"/>
      <c r="S171" s="45">
        <v>1</v>
      </c>
      <c r="T171" s="45">
        <v>2</v>
      </c>
      <c r="U171" s="45">
        <v>1</v>
      </c>
      <c r="V171" s="45">
        <v>0</v>
      </c>
      <c r="W171" s="45">
        <v>5</v>
      </c>
      <c r="X171" s="45">
        <v>0</v>
      </c>
      <c r="Y171" s="45">
        <v>0</v>
      </c>
      <c r="Z171" s="45">
        <v>6</v>
      </c>
      <c r="AA171" s="45">
        <v>0</v>
      </c>
      <c r="AB171" s="45">
        <v>1</v>
      </c>
      <c r="AC171" s="85" t="s">
        <v>348</v>
      </c>
      <c r="AD171" s="91" t="s">
        <v>114</v>
      </c>
      <c r="AE171" s="164" t="s">
        <v>265</v>
      </c>
      <c r="AF171" s="159">
        <v>25</v>
      </c>
      <c r="AG171" s="164"/>
      <c r="AH171" s="164"/>
      <c r="AI171" s="164"/>
      <c r="AJ171" s="161"/>
      <c r="AK171" s="165" t="s">
        <v>349</v>
      </c>
      <c r="AL171" s="54">
        <v>2019</v>
      </c>
    </row>
    <row r="172" spans="1:38" s="36" customFormat="1" ht="121.5" customHeight="1">
      <c r="A172" s="260"/>
      <c r="B172" s="45"/>
      <c r="C172" s="45"/>
      <c r="D172" s="45"/>
      <c r="E172" s="45"/>
      <c r="F172" s="45"/>
      <c r="G172" s="45"/>
      <c r="H172" s="45"/>
      <c r="I172" s="45"/>
      <c r="J172" s="45"/>
      <c r="K172" s="45"/>
      <c r="L172" s="45"/>
      <c r="M172" s="45"/>
      <c r="N172" s="45"/>
      <c r="O172" s="45"/>
      <c r="P172" s="45"/>
      <c r="Q172" s="45"/>
      <c r="R172" s="45"/>
      <c r="S172" s="45">
        <v>1</v>
      </c>
      <c r="T172" s="45">
        <v>2</v>
      </c>
      <c r="U172" s="45">
        <v>1</v>
      </c>
      <c r="V172" s="45">
        <v>0</v>
      </c>
      <c r="W172" s="45">
        <v>5</v>
      </c>
      <c r="X172" s="45">
        <v>0</v>
      </c>
      <c r="Y172" s="45">
        <v>0</v>
      </c>
      <c r="Z172" s="45">
        <v>6</v>
      </c>
      <c r="AA172" s="45">
        <v>0</v>
      </c>
      <c r="AB172" s="45">
        <v>2</v>
      </c>
      <c r="AC172" s="85" t="s">
        <v>350</v>
      </c>
      <c r="AD172" s="91" t="s">
        <v>114</v>
      </c>
      <c r="AE172" s="164" t="s">
        <v>265</v>
      </c>
      <c r="AF172" s="159">
        <v>5</v>
      </c>
      <c r="AG172" s="164"/>
      <c r="AH172" s="164"/>
      <c r="AI172" s="164"/>
      <c r="AJ172" s="161"/>
      <c r="AK172" s="165" t="s">
        <v>351</v>
      </c>
      <c r="AL172" s="54">
        <v>2019</v>
      </c>
    </row>
    <row r="173" spans="1:38" s="36" customFormat="1" ht="182.25" customHeight="1">
      <c r="A173" s="260"/>
      <c r="B173" s="45"/>
      <c r="C173" s="45"/>
      <c r="D173" s="45"/>
      <c r="E173" s="45"/>
      <c r="F173" s="45"/>
      <c r="G173" s="45"/>
      <c r="H173" s="45"/>
      <c r="I173" s="45"/>
      <c r="J173" s="45"/>
      <c r="K173" s="45"/>
      <c r="L173" s="45"/>
      <c r="M173" s="45"/>
      <c r="N173" s="45"/>
      <c r="O173" s="45"/>
      <c r="P173" s="45"/>
      <c r="Q173" s="45"/>
      <c r="R173" s="45"/>
      <c r="S173" s="45">
        <v>1</v>
      </c>
      <c r="T173" s="45">
        <v>2</v>
      </c>
      <c r="U173" s="45">
        <v>1</v>
      </c>
      <c r="V173" s="45">
        <v>0</v>
      </c>
      <c r="W173" s="45">
        <v>5</v>
      </c>
      <c r="X173" s="45">
        <v>0</v>
      </c>
      <c r="Y173" s="45">
        <v>0</v>
      </c>
      <c r="Z173" s="45">
        <v>6</v>
      </c>
      <c r="AA173" s="45">
        <v>0</v>
      </c>
      <c r="AB173" s="45">
        <v>3</v>
      </c>
      <c r="AC173" s="85" t="s">
        <v>364</v>
      </c>
      <c r="AD173" s="91" t="s">
        <v>114</v>
      </c>
      <c r="AE173" s="164" t="s">
        <v>265</v>
      </c>
      <c r="AF173" s="159">
        <v>5</v>
      </c>
      <c r="AG173" s="164"/>
      <c r="AH173" s="164"/>
      <c r="AI173" s="164"/>
      <c r="AJ173" s="161"/>
      <c r="AK173" s="165" t="s">
        <v>351</v>
      </c>
      <c r="AL173" s="54">
        <v>2019</v>
      </c>
    </row>
    <row r="174" spans="1:38" s="36" customFormat="1" ht="150.75" customHeight="1">
      <c r="A174" s="260"/>
      <c r="B174" s="45"/>
      <c r="C174" s="45"/>
      <c r="D174" s="45"/>
      <c r="E174" s="45"/>
      <c r="F174" s="45"/>
      <c r="G174" s="45"/>
      <c r="H174" s="45"/>
      <c r="I174" s="45"/>
      <c r="J174" s="45"/>
      <c r="K174" s="45"/>
      <c r="L174" s="45"/>
      <c r="M174" s="45"/>
      <c r="N174" s="45"/>
      <c r="O174" s="45"/>
      <c r="P174" s="45"/>
      <c r="Q174" s="45"/>
      <c r="R174" s="45"/>
      <c r="S174" s="45">
        <v>1</v>
      </c>
      <c r="T174" s="45">
        <v>2</v>
      </c>
      <c r="U174" s="45">
        <v>1</v>
      </c>
      <c r="V174" s="45">
        <v>0</v>
      </c>
      <c r="W174" s="45">
        <v>5</v>
      </c>
      <c r="X174" s="45">
        <v>0</v>
      </c>
      <c r="Y174" s="45">
        <v>0</v>
      </c>
      <c r="Z174" s="45">
        <v>6</v>
      </c>
      <c r="AA174" s="45">
        <v>0</v>
      </c>
      <c r="AB174" s="45">
        <v>4</v>
      </c>
      <c r="AC174" s="85" t="s">
        <v>352</v>
      </c>
      <c r="AD174" s="91" t="s">
        <v>114</v>
      </c>
      <c r="AE174" s="164" t="s">
        <v>265</v>
      </c>
      <c r="AF174" s="159">
        <v>5</v>
      </c>
      <c r="AG174" s="164"/>
      <c r="AH174" s="164"/>
      <c r="AI174" s="164"/>
      <c r="AJ174" s="161"/>
      <c r="AK174" s="165" t="s">
        <v>351</v>
      </c>
      <c r="AL174" s="54">
        <v>2019</v>
      </c>
    </row>
    <row r="175" spans="1:38" s="36" customFormat="1" ht="121.5" customHeight="1">
      <c r="A175" s="260"/>
      <c r="B175" s="45"/>
      <c r="C175" s="45"/>
      <c r="D175" s="45"/>
      <c r="E175" s="45"/>
      <c r="F175" s="45"/>
      <c r="G175" s="45"/>
      <c r="H175" s="45"/>
      <c r="I175" s="45"/>
      <c r="J175" s="45"/>
      <c r="K175" s="45"/>
      <c r="L175" s="45"/>
      <c r="M175" s="45"/>
      <c r="N175" s="45"/>
      <c r="O175" s="45"/>
      <c r="P175" s="45"/>
      <c r="Q175" s="45"/>
      <c r="R175" s="45"/>
      <c r="S175" s="45">
        <v>1</v>
      </c>
      <c r="T175" s="45">
        <v>2</v>
      </c>
      <c r="U175" s="45">
        <v>1</v>
      </c>
      <c r="V175" s="45">
        <v>0</v>
      </c>
      <c r="W175" s="45">
        <v>5</v>
      </c>
      <c r="X175" s="45">
        <v>0</v>
      </c>
      <c r="Y175" s="45">
        <v>0</v>
      </c>
      <c r="Z175" s="45">
        <v>6</v>
      </c>
      <c r="AA175" s="45">
        <v>0</v>
      </c>
      <c r="AB175" s="45">
        <v>5</v>
      </c>
      <c r="AC175" s="85" t="s">
        <v>365</v>
      </c>
      <c r="AD175" s="91" t="s">
        <v>114</v>
      </c>
      <c r="AE175" s="164" t="s">
        <v>265</v>
      </c>
      <c r="AF175" s="159">
        <v>1</v>
      </c>
      <c r="AG175" s="164"/>
      <c r="AH175" s="164"/>
      <c r="AI175" s="164"/>
      <c r="AJ175" s="161"/>
      <c r="AK175" s="165" t="s">
        <v>353</v>
      </c>
      <c r="AL175" s="54">
        <v>2019</v>
      </c>
    </row>
    <row r="176" spans="1:38" s="36" customFormat="1" ht="138" customHeight="1">
      <c r="A176" s="260"/>
      <c r="B176" s="45"/>
      <c r="C176" s="45"/>
      <c r="D176" s="45"/>
      <c r="E176" s="45"/>
      <c r="F176" s="45"/>
      <c r="G176" s="45"/>
      <c r="H176" s="45"/>
      <c r="I176" s="45"/>
      <c r="J176" s="45"/>
      <c r="K176" s="45"/>
      <c r="L176" s="45"/>
      <c r="M176" s="45"/>
      <c r="N176" s="45"/>
      <c r="O176" s="45"/>
      <c r="P176" s="45"/>
      <c r="Q176" s="45"/>
      <c r="R176" s="45"/>
      <c r="S176" s="45">
        <v>1</v>
      </c>
      <c r="T176" s="45">
        <v>2</v>
      </c>
      <c r="U176" s="45">
        <v>1</v>
      </c>
      <c r="V176" s="45">
        <v>0</v>
      </c>
      <c r="W176" s="45">
        <v>5</v>
      </c>
      <c r="X176" s="45">
        <v>0</v>
      </c>
      <c r="Y176" s="45">
        <v>0</v>
      </c>
      <c r="Z176" s="45">
        <v>6</v>
      </c>
      <c r="AA176" s="45">
        <v>0</v>
      </c>
      <c r="AB176" s="45">
        <v>6</v>
      </c>
      <c r="AC176" s="85" t="s">
        <v>366</v>
      </c>
      <c r="AD176" s="91" t="s">
        <v>114</v>
      </c>
      <c r="AE176" s="164" t="s">
        <v>265</v>
      </c>
      <c r="AF176" s="159">
        <v>3</v>
      </c>
      <c r="AG176" s="164"/>
      <c r="AH176" s="164"/>
      <c r="AI176" s="164"/>
      <c r="AJ176" s="161"/>
      <c r="AK176" s="165" t="s">
        <v>354</v>
      </c>
      <c r="AL176" s="54">
        <v>2019</v>
      </c>
    </row>
    <row r="177" spans="1:38" s="36" customFormat="1" ht="60.75" customHeight="1">
      <c r="A177" s="260"/>
      <c r="B177" s="45"/>
      <c r="C177" s="45"/>
      <c r="D177" s="45"/>
      <c r="E177" s="45"/>
      <c r="F177" s="45"/>
      <c r="G177" s="45"/>
      <c r="H177" s="45"/>
      <c r="I177" s="45"/>
      <c r="J177" s="45"/>
      <c r="K177" s="45"/>
      <c r="L177" s="45"/>
      <c r="M177" s="45"/>
      <c r="N177" s="45"/>
      <c r="O177" s="45"/>
      <c r="P177" s="45"/>
      <c r="Q177" s="45"/>
      <c r="R177" s="45"/>
      <c r="S177" s="45">
        <v>1</v>
      </c>
      <c r="T177" s="45">
        <v>2</v>
      </c>
      <c r="U177" s="45">
        <v>1</v>
      </c>
      <c r="V177" s="45">
        <v>0</v>
      </c>
      <c r="W177" s="45">
        <v>5</v>
      </c>
      <c r="X177" s="45">
        <v>0</v>
      </c>
      <c r="Y177" s="45">
        <v>0</v>
      </c>
      <c r="Z177" s="45">
        <v>7</v>
      </c>
      <c r="AA177" s="45">
        <v>0</v>
      </c>
      <c r="AB177" s="45">
        <v>0</v>
      </c>
      <c r="AC177" s="188" t="s">
        <v>355</v>
      </c>
      <c r="AD177" s="198"/>
      <c r="AE177" s="199"/>
      <c r="AF177" s="200"/>
      <c r="AG177" s="199"/>
      <c r="AH177" s="199"/>
      <c r="AI177" s="199"/>
      <c r="AJ177" s="201"/>
      <c r="AK177" s="202"/>
      <c r="AL177" s="203"/>
    </row>
    <row r="178" spans="1:38" s="36" customFormat="1" ht="78.75" customHeight="1">
      <c r="A178" s="260"/>
      <c r="B178" s="45"/>
      <c r="C178" s="45"/>
      <c r="D178" s="45"/>
      <c r="E178" s="45"/>
      <c r="F178" s="45"/>
      <c r="G178" s="45"/>
      <c r="H178" s="45"/>
      <c r="I178" s="45"/>
      <c r="J178" s="45"/>
      <c r="K178" s="45"/>
      <c r="L178" s="45"/>
      <c r="M178" s="45"/>
      <c r="N178" s="45"/>
      <c r="O178" s="45"/>
      <c r="P178" s="45"/>
      <c r="Q178" s="45"/>
      <c r="R178" s="45"/>
      <c r="S178" s="45">
        <v>1</v>
      </c>
      <c r="T178" s="45">
        <v>2</v>
      </c>
      <c r="U178" s="45">
        <v>1</v>
      </c>
      <c r="V178" s="45">
        <v>0</v>
      </c>
      <c r="W178" s="45">
        <v>5</v>
      </c>
      <c r="X178" s="45">
        <v>0</v>
      </c>
      <c r="Y178" s="45">
        <v>0</v>
      </c>
      <c r="Z178" s="45">
        <v>7</v>
      </c>
      <c r="AA178" s="45">
        <v>0</v>
      </c>
      <c r="AB178" s="45">
        <v>1</v>
      </c>
      <c r="AC178" s="85" t="s">
        <v>356</v>
      </c>
      <c r="AD178" s="91" t="s">
        <v>114</v>
      </c>
      <c r="AE178" s="164" t="s">
        <v>265</v>
      </c>
      <c r="AF178" s="159">
        <v>4</v>
      </c>
      <c r="AG178" s="164"/>
      <c r="AH178" s="164"/>
      <c r="AI178" s="164"/>
      <c r="AJ178" s="161"/>
      <c r="AK178" s="165" t="s">
        <v>357</v>
      </c>
      <c r="AL178" s="54">
        <v>2019</v>
      </c>
    </row>
    <row r="179" spans="1:38" s="36" customFormat="1" ht="110.25" customHeight="1">
      <c r="A179" s="260"/>
      <c r="B179" s="45"/>
      <c r="C179" s="45"/>
      <c r="D179" s="45"/>
      <c r="E179" s="45"/>
      <c r="F179" s="45"/>
      <c r="G179" s="45"/>
      <c r="H179" s="45"/>
      <c r="I179" s="45"/>
      <c r="J179" s="45"/>
      <c r="K179" s="45"/>
      <c r="L179" s="45"/>
      <c r="M179" s="45"/>
      <c r="N179" s="45"/>
      <c r="O179" s="45"/>
      <c r="P179" s="45"/>
      <c r="Q179" s="45"/>
      <c r="R179" s="45"/>
      <c r="S179" s="45">
        <v>1</v>
      </c>
      <c r="T179" s="45">
        <v>2</v>
      </c>
      <c r="U179" s="45">
        <v>1</v>
      </c>
      <c r="V179" s="45">
        <v>0</v>
      </c>
      <c r="W179" s="45">
        <v>5</v>
      </c>
      <c r="X179" s="45">
        <v>0</v>
      </c>
      <c r="Y179" s="45">
        <v>0</v>
      </c>
      <c r="Z179" s="45">
        <v>7</v>
      </c>
      <c r="AA179" s="45">
        <v>0</v>
      </c>
      <c r="AB179" s="45">
        <v>2</v>
      </c>
      <c r="AC179" s="85" t="s">
        <v>358</v>
      </c>
      <c r="AD179" s="91" t="s">
        <v>114</v>
      </c>
      <c r="AE179" s="164" t="s">
        <v>265</v>
      </c>
      <c r="AF179" s="159">
        <v>2</v>
      </c>
      <c r="AG179" s="164"/>
      <c r="AH179" s="164"/>
      <c r="AI179" s="164"/>
      <c r="AJ179" s="161"/>
      <c r="AK179" s="165" t="s">
        <v>359</v>
      </c>
      <c r="AL179" s="54">
        <v>2019</v>
      </c>
    </row>
    <row r="180" spans="1:38" s="36" customFormat="1" ht="77.25" customHeight="1">
      <c r="A180" s="260"/>
      <c r="B180" s="45"/>
      <c r="C180" s="45"/>
      <c r="D180" s="45"/>
      <c r="E180" s="45"/>
      <c r="F180" s="45"/>
      <c r="G180" s="45"/>
      <c r="H180" s="45"/>
      <c r="I180" s="45"/>
      <c r="J180" s="45"/>
      <c r="K180" s="45"/>
      <c r="L180" s="45"/>
      <c r="M180" s="45"/>
      <c r="N180" s="45"/>
      <c r="O180" s="45"/>
      <c r="P180" s="45"/>
      <c r="Q180" s="45"/>
      <c r="R180" s="45"/>
      <c r="S180" s="45">
        <v>1</v>
      </c>
      <c r="T180" s="45">
        <v>2</v>
      </c>
      <c r="U180" s="45">
        <v>1</v>
      </c>
      <c r="V180" s="45">
        <v>0</v>
      </c>
      <c r="W180" s="45">
        <v>5</v>
      </c>
      <c r="X180" s="45">
        <v>0</v>
      </c>
      <c r="Y180" s="45">
        <v>0</v>
      </c>
      <c r="Z180" s="45">
        <v>8</v>
      </c>
      <c r="AA180" s="45">
        <v>0</v>
      </c>
      <c r="AB180" s="45">
        <v>0</v>
      </c>
      <c r="AC180" s="197" t="s">
        <v>360</v>
      </c>
      <c r="AD180" s="198"/>
      <c r="AE180" s="199"/>
      <c r="AF180" s="200"/>
      <c r="AG180" s="199"/>
      <c r="AH180" s="199"/>
      <c r="AI180" s="199"/>
      <c r="AJ180" s="201"/>
      <c r="AK180" s="202"/>
      <c r="AL180" s="203"/>
    </row>
    <row r="181" spans="1:38" s="36" customFormat="1" ht="110.25" customHeight="1">
      <c r="A181" s="260"/>
      <c r="B181" s="45"/>
      <c r="C181" s="45"/>
      <c r="D181" s="45"/>
      <c r="E181" s="45"/>
      <c r="F181" s="45"/>
      <c r="G181" s="45"/>
      <c r="H181" s="45"/>
      <c r="I181" s="45"/>
      <c r="J181" s="45"/>
      <c r="K181" s="45"/>
      <c r="L181" s="45"/>
      <c r="M181" s="45"/>
      <c r="N181" s="45"/>
      <c r="O181" s="45"/>
      <c r="P181" s="45"/>
      <c r="Q181" s="45"/>
      <c r="R181" s="45"/>
      <c r="S181" s="45">
        <v>1</v>
      </c>
      <c r="T181" s="45">
        <v>2</v>
      </c>
      <c r="U181" s="45">
        <v>1</v>
      </c>
      <c r="V181" s="45">
        <v>0</v>
      </c>
      <c r="W181" s="45">
        <v>5</v>
      </c>
      <c r="X181" s="45">
        <v>0</v>
      </c>
      <c r="Y181" s="45">
        <v>0</v>
      </c>
      <c r="Z181" s="45">
        <v>8</v>
      </c>
      <c r="AA181" s="45">
        <v>0</v>
      </c>
      <c r="AB181" s="45">
        <v>1</v>
      </c>
      <c r="AC181" s="85" t="s">
        <v>361</v>
      </c>
      <c r="AD181" s="91" t="s">
        <v>130</v>
      </c>
      <c r="AE181" s="164" t="s">
        <v>265</v>
      </c>
      <c r="AF181" s="159">
        <v>10</v>
      </c>
      <c r="AG181" s="164"/>
      <c r="AH181" s="164"/>
      <c r="AI181" s="164"/>
      <c r="AJ181" s="161"/>
      <c r="AK181" s="165" t="s">
        <v>362</v>
      </c>
      <c r="AL181" s="54">
        <v>2019</v>
      </c>
    </row>
    <row r="182" spans="1:38" s="36" customFormat="1" ht="39" customHeight="1">
      <c r="A182" s="260"/>
      <c r="B182" s="45"/>
      <c r="C182" s="45"/>
      <c r="D182" s="45"/>
      <c r="E182" s="45"/>
      <c r="F182" s="45"/>
      <c r="G182" s="45"/>
      <c r="H182" s="45"/>
      <c r="I182" s="45"/>
      <c r="J182" s="45"/>
      <c r="K182" s="45"/>
      <c r="L182" s="45"/>
      <c r="M182" s="45"/>
      <c r="N182" s="45"/>
      <c r="O182" s="45"/>
      <c r="P182" s="45"/>
      <c r="Q182" s="45"/>
      <c r="R182" s="45"/>
      <c r="S182" s="45">
        <v>1</v>
      </c>
      <c r="T182" s="45">
        <v>2</v>
      </c>
      <c r="U182" s="45">
        <v>2</v>
      </c>
      <c r="V182" s="45">
        <v>0</v>
      </c>
      <c r="W182" s="45">
        <v>0</v>
      </c>
      <c r="X182" s="45">
        <v>0</v>
      </c>
      <c r="Y182" s="45">
        <v>0</v>
      </c>
      <c r="Z182" s="45">
        <v>0</v>
      </c>
      <c r="AA182" s="45">
        <v>0</v>
      </c>
      <c r="AB182" s="45">
        <v>0</v>
      </c>
      <c r="AC182" s="111" t="s">
        <v>232</v>
      </c>
      <c r="AD182" s="82" t="s">
        <v>116</v>
      </c>
      <c r="AE182" s="210">
        <f>SUM(AE183)</f>
        <v>110530097.90000002</v>
      </c>
      <c r="AF182" s="210">
        <f>AF183</f>
        <v>108526349.02999999</v>
      </c>
      <c r="AG182" s="210">
        <f>AG183</f>
        <v>112548192.08</v>
      </c>
      <c r="AH182" s="210">
        <f>AH183</f>
        <v>110965560.25999999</v>
      </c>
      <c r="AI182" s="210">
        <f>AI183</f>
        <v>101500912.34</v>
      </c>
      <c r="AJ182" s="210">
        <f>AJ183</f>
        <v>98151995.34</v>
      </c>
      <c r="AK182" s="210">
        <f>SUM(AE182:AJ182)</f>
        <v>642223106.95</v>
      </c>
      <c r="AL182" s="217">
        <v>2023</v>
      </c>
    </row>
    <row r="183" spans="1:38" s="36" customFormat="1" ht="39" customHeight="1">
      <c r="A183" s="260"/>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111" t="s">
        <v>235</v>
      </c>
      <c r="AD183" s="82"/>
      <c r="AE183" s="210">
        <f>AE190+AE191+AE192+AE196+AE197+AE200+AE202+AE224</f>
        <v>110530097.90000002</v>
      </c>
      <c r="AF183" s="210">
        <f>AF190+AF196+AF198+AF200+AF201+AF224</f>
        <v>108526349.02999999</v>
      </c>
      <c r="AG183" s="210">
        <f>AG190+AG191+AG192+AG196+AG197+AG198+AG200+AG201+AG202+AG224+AG214</f>
        <v>112548192.08</v>
      </c>
      <c r="AH183" s="210">
        <f>AH190+AH191+AH192+AH196+AH197+AH198+AH200+AH201+AH202+AH224</f>
        <v>110965560.25999999</v>
      </c>
      <c r="AI183" s="210">
        <f>AI190+AI191+AI192+AI196+AI197+AI198+AI200+AI201+AI202+AI224</f>
        <v>101500912.34</v>
      </c>
      <c r="AJ183" s="210">
        <f>AJ190+AJ191+AJ192+AJ196+AJ197+AJ198+AJ200+AJ201+AJ202+AJ224</f>
        <v>98151995.34</v>
      </c>
      <c r="AK183" s="210">
        <f>SUM(AE183:AJ183)</f>
        <v>642223106.95</v>
      </c>
      <c r="AL183" s="217">
        <v>2023</v>
      </c>
    </row>
    <row r="184" spans="1:38" s="36" customFormat="1" ht="45">
      <c r="A184" s="260"/>
      <c r="B184" s="45"/>
      <c r="C184" s="45"/>
      <c r="D184" s="45"/>
      <c r="E184" s="45"/>
      <c r="F184" s="45"/>
      <c r="G184" s="45"/>
      <c r="H184" s="45"/>
      <c r="I184" s="45"/>
      <c r="J184" s="45"/>
      <c r="K184" s="45"/>
      <c r="L184" s="45"/>
      <c r="M184" s="45"/>
      <c r="N184" s="45"/>
      <c r="O184" s="45"/>
      <c r="P184" s="45"/>
      <c r="Q184" s="45"/>
      <c r="R184" s="45"/>
      <c r="S184" s="45">
        <v>1</v>
      </c>
      <c r="T184" s="45">
        <v>2</v>
      </c>
      <c r="U184" s="45">
        <v>2</v>
      </c>
      <c r="V184" s="45">
        <v>0</v>
      </c>
      <c r="W184" s="45">
        <v>1</v>
      </c>
      <c r="X184" s="45">
        <v>0</v>
      </c>
      <c r="Y184" s="45">
        <v>0</v>
      </c>
      <c r="Z184" s="45">
        <v>0</v>
      </c>
      <c r="AA184" s="45">
        <v>0</v>
      </c>
      <c r="AB184" s="45">
        <v>0</v>
      </c>
      <c r="AC184" s="112" t="s">
        <v>241</v>
      </c>
      <c r="AD184" s="93"/>
      <c r="AE184" s="148"/>
      <c r="AF184" s="148"/>
      <c r="AG184" s="148"/>
      <c r="AH184" s="148"/>
      <c r="AI184" s="148"/>
      <c r="AJ184" s="148"/>
      <c r="AK184" s="104"/>
      <c r="AL184" s="135"/>
    </row>
    <row r="185" spans="1:38" s="36" customFormat="1" ht="67.5" customHeight="1">
      <c r="A185" s="260"/>
      <c r="B185" s="45"/>
      <c r="C185" s="45"/>
      <c r="D185" s="45"/>
      <c r="E185" s="45"/>
      <c r="F185" s="45"/>
      <c r="G185" s="45"/>
      <c r="H185" s="45"/>
      <c r="I185" s="45"/>
      <c r="J185" s="45"/>
      <c r="K185" s="45"/>
      <c r="L185" s="45"/>
      <c r="M185" s="45"/>
      <c r="N185" s="45"/>
      <c r="O185" s="45"/>
      <c r="P185" s="45"/>
      <c r="Q185" s="45"/>
      <c r="R185" s="45"/>
      <c r="S185" s="45">
        <v>1</v>
      </c>
      <c r="T185" s="45">
        <v>2</v>
      </c>
      <c r="U185" s="45">
        <v>2</v>
      </c>
      <c r="V185" s="45">
        <v>0</v>
      </c>
      <c r="W185" s="45">
        <v>1</v>
      </c>
      <c r="X185" s="45">
        <v>0</v>
      </c>
      <c r="Y185" s="45">
        <v>0</v>
      </c>
      <c r="Z185" s="45">
        <v>0</v>
      </c>
      <c r="AA185" s="45">
        <v>0</v>
      </c>
      <c r="AB185" s="45">
        <v>1</v>
      </c>
      <c r="AC185" s="110" t="s">
        <v>8</v>
      </c>
      <c r="AD185" s="55" t="s">
        <v>114</v>
      </c>
      <c r="AE185" s="40">
        <v>100</v>
      </c>
      <c r="AF185" s="40">
        <v>100</v>
      </c>
      <c r="AG185" s="40">
        <v>100</v>
      </c>
      <c r="AH185" s="40">
        <v>100</v>
      </c>
      <c r="AI185" s="40">
        <v>100</v>
      </c>
      <c r="AJ185" s="40">
        <v>100</v>
      </c>
      <c r="AK185" s="40">
        <v>100</v>
      </c>
      <c r="AL185" s="54">
        <v>2023</v>
      </c>
    </row>
    <row r="186" spans="1:38" s="36" customFormat="1" ht="68.25" customHeight="1">
      <c r="A186" s="260"/>
      <c r="B186" s="45"/>
      <c r="C186" s="45"/>
      <c r="D186" s="45"/>
      <c r="E186" s="45"/>
      <c r="F186" s="45"/>
      <c r="G186" s="45"/>
      <c r="H186" s="45"/>
      <c r="I186" s="45"/>
      <c r="J186" s="45"/>
      <c r="K186" s="45"/>
      <c r="L186" s="45"/>
      <c r="M186" s="45"/>
      <c r="N186" s="45"/>
      <c r="O186" s="45"/>
      <c r="P186" s="45"/>
      <c r="Q186" s="45"/>
      <c r="R186" s="45"/>
      <c r="S186" s="45">
        <v>1</v>
      </c>
      <c r="T186" s="45">
        <v>2</v>
      </c>
      <c r="U186" s="45">
        <v>2</v>
      </c>
      <c r="V186" s="45">
        <v>0</v>
      </c>
      <c r="W186" s="45">
        <v>1</v>
      </c>
      <c r="X186" s="45">
        <v>0</v>
      </c>
      <c r="Y186" s="45">
        <v>0</v>
      </c>
      <c r="Z186" s="45">
        <v>0</v>
      </c>
      <c r="AA186" s="45">
        <v>0</v>
      </c>
      <c r="AB186" s="45">
        <v>2</v>
      </c>
      <c r="AC186" s="110" t="s">
        <v>242</v>
      </c>
      <c r="AD186" s="55" t="s">
        <v>114</v>
      </c>
      <c r="AE186" s="40">
        <v>34.2</v>
      </c>
      <c r="AF186" s="40">
        <v>31.6</v>
      </c>
      <c r="AG186" s="40">
        <v>30.6</v>
      </c>
      <c r="AH186" s="40">
        <v>32.8</v>
      </c>
      <c r="AI186" s="40">
        <v>32.8</v>
      </c>
      <c r="AJ186" s="40">
        <v>32.8</v>
      </c>
      <c r="AK186" s="67">
        <v>32.8</v>
      </c>
      <c r="AL186" s="54">
        <v>2023</v>
      </c>
    </row>
    <row r="187" spans="1:38" s="36" customFormat="1" ht="45">
      <c r="A187" s="260"/>
      <c r="B187" s="45"/>
      <c r="C187" s="45"/>
      <c r="D187" s="45"/>
      <c r="E187" s="45"/>
      <c r="F187" s="45"/>
      <c r="G187" s="45"/>
      <c r="H187" s="45"/>
      <c r="I187" s="45"/>
      <c r="J187" s="45"/>
      <c r="K187" s="45"/>
      <c r="L187" s="45"/>
      <c r="M187" s="45"/>
      <c r="N187" s="45"/>
      <c r="O187" s="45"/>
      <c r="P187" s="45"/>
      <c r="Q187" s="45"/>
      <c r="R187" s="45"/>
      <c r="S187" s="45">
        <v>1</v>
      </c>
      <c r="T187" s="45">
        <v>2</v>
      </c>
      <c r="U187" s="45">
        <v>2</v>
      </c>
      <c r="V187" s="45">
        <v>0</v>
      </c>
      <c r="W187" s="45">
        <v>1</v>
      </c>
      <c r="X187" s="45">
        <v>0</v>
      </c>
      <c r="Y187" s="45">
        <v>0</v>
      </c>
      <c r="Z187" s="45">
        <v>0</v>
      </c>
      <c r="AA187" s="45">
        <v>0</v>
      </c>
      <c r="AB187" s="45">
        <v>3</v>
      </c>
      <c r="AC187" s="110" t="s">
        <v>22</v>
      </c>
      <c r="AD187" s="55" t="s">
        <v>115</v>
      </c>
      <c r="AE187" s="40">
        <v>0</v>
      </c>
      <c r="AF187" s="40">
        <v>0</v>
      </c>
      <c r="AG187" s="40">
        <v>0</v>
      </c>
      <c r="AH187" s="40">
        <v>0</v>
      </c>
      <c r="AI187" s="40">
        <v>0</v>
      </c>
      <c r="AJ187" s="40">
        <v>0</v>
      </c>
      <c r="AK187" s="67">
        <v>0</v>
      </c>
      <c r="AL187" s="54">
        <v>2023</v>
      </c>
    </row>
    <row r="188" spans="1:38" s="36" customFormat="1" ht="45">
      <c r="A188" s="260"/>
      <c r="B188" s="47"/>
      <c r="C188" s="47"/>
      <c r="D188" s="47"/>
      <c r="E188" s="47"/>
      <c r="F188" s="47"/>
      <c r="G188" s="47"/>
      <c r="H188" s="47"/>
      <c r="I188" s="47"/>
      <c r="J188" s="47"/>
      <c r="K188" s="47"/>
      <c r="L188" s="47"/>
      <c r="M188" s="47"/>
      <c r="N188" s="47"/>
      <c r="O188" s="47"/>
      <c r="P188" s="45"/>
      <c r="Q188" s="45"/>
      <c r="R188" s="45"/>
      <c r="S188" s="45">
        <v>1</v>
      </c>
      <c r="T188" s="45">
        <v>2</v>
      </c>
      <c r="U188" s="45">
        <v>2</v>
      </c>
      <c r="V188" s="45">
        <v>0</v>
      </c>
      <c r="W188" s="45">
        <v>1</v>
      </c>
      <c r="X188" s="45">
        <v>0</v>
      </c>
      <c r="Y188" s="45">
        <v>0</v>
      </c>
      <c r="Z188" s="45">
        <v>0</v>
      </c>
      <c r="AA188" s="45">
        <v>0</v>
      </c>
      <c r="AB188" s="45">
        <v>4</v>
      </c>
      <c r="AC188" s="110" t="s">
        <v>23</v>
      </c>
      <c r="AD188" s="55" t="s">
        <v>115</v>
      </c>
      <c r="AE188" s="40" t="s">
        <v>173</v>
      </c>
      <c r="AF188" s="40" t="s">
        <v>173</v>
      </c>
      <c r="AG188" s="40" t="s">
        <v>173</v>
      </c>
      <c r="AH188" s="40" t="s">
        <v>173</v>
      </c>
      <c r="AI188" s="40" t="s">
        <v>173</v>
      </c>
      <c r="AJ188" s="40" t="s">
        <v>173</v>
      </c>
      <c r="AK188" s="87" t="s">
        <v>173</v>
      </c>
      <c r="AL188" s="54">
        <v>2023</v>
      </c>
    </row>
    <row r="189" spans="1:38" s="36" customFormat="1" ht="60">
      <c r="A189" s="260"/>
      <c r="B189" s="47"/>
      <c r="C189" s="47"/>
      <c r="D189" s="47"/>
      <c r="E189" s="47"/>
      <c r="F189" s="47"/>
      <c r="G189" s="47"/>
      <c r="H189" s="47"/>
      <c r="I189" s="47"/>
      <c r="J189" s="47"/>
      <c r="K189" s="47"/>
      <c r="L189" s="47"/>
      <c r="M189" s="47"/>
      <c r="N189" s="47"/>
      <c r="O189" s="47"/>
      <c r="P189" s="45"/>
      <c r="Q189" s="45"/>
      <c r="R189" s="45"/>
      <c r="S189" s="45">
        <v>1</v>
      </c>
      <c r="T189" s="45">
        <v>2</v>
      </c>
      <c r="U189" s="45">
        <v>2</v>
      </c>
      <c r="V189" s="45">
        <v>0</v>
      </c>
      <c r="W189" s="45">
        <v>1</v>
      </c>
      <c r="X189" s="45">
        <v>0</v>
      </c>
      <c r="Y189" s="45">
        <v>0</v>
      </c>
      <c r="Z189" s="45">
        <v>0</v>
      </c>
      <c r="AA189" s="45">
        <v>0</v>
      </c>
      <c r="AB189" s="45">
        <v>5</v>
      </c>
      <c r="AC189" s="110" t="s">
        <v>24</v>
      </c>
      <c r="AD189" s="55" t="s">
        <v>114</v>
      </c>
      <c r="AE189" s="40">
        <v>100</v>
      </c>
      <c r="AF189" s="40">
        <v>100</v>
      </c>
      <c r="AG189" s="40">
        <v>100</v>
      </c>
      <c r="AH189" s="40">
        <v>100</v>
      </c>
      <c r="AI189" s="40">
        <v>100</v>
      </c>
      <c r="AJ189" s="40">
        <v>100</v>
      </c>
      <c r="AK189" s="40">
        <v>100</v>
      </c>
      <c r="AL189" s="54">
        <v>2023</v>
      </c>
    </row>
    <row r="190" spans="1:38" s="36" customFormat="1" ht="114.75" customHeight="1">
      <c r="A190" s="260"/>
      <c r="B190" s="47">
        <v>0</v>
      </c>
      <c r="C190" s="47">
        <v>2</v>
      </c>
      <c r="D190" s="47">
        <v>9</v>
      </c>
      <c r="E190" s="47">
        <v>0</v>
      </c>
      <c r="F190" s="47">
        <v>7</v>
      </c>
      <c r="G190" s="47">
        <v>0</v>
      </c>
      <c r="H190" s="47">
        <v>1</v>
      </c>
      <c r="I190" s="47">
        <v>1</v>
      </c>
      <c r="J190" s="47">
        <v>2</v>
      </c>
      <c r="K190" s="47">
        <v>2</v>
      </c>
      <c r="L190" s="47">
        <v>0</v>
      </c>
      <c r="M190" s="47">
        <v>3</v>
      </c>
      <c r="N190" s="47">
        <v>2</v>
      </c>
      <c r="O190" s="47">
        <v>0</v>
      </c>
      <c r="P190" s="45">
        <v>0</v>
      </c>
      <c r="Q190" s="45">
        <v>4</v>
      </c>
      <c r="R190" s="45" t="s">
        <v>89</v>
      </c>
      <c r="S190" s="45">
        <v>1</v>
      </c>
      <c r="T190" s="45">
        <v>2</v>
      </c>
      <c r="U190" s="45">
        <v>2</v>
      </c>
      <c r="V190" s="45">
        <v>0</v>
      </c>
      <c r="W190" s="45">
        <v>1</v>
      </c>
      <c r="X190" s="45">
        <v>0</v>
      </c>
      <c r="Y190" s="45">
        <v>0</v>
      </c>
      <c r="Z190" s="45">
        <v>1</v>
      </c>
      <c r="AA190" s="45">
        <v>0</v>
      </c>
      <c r="AB190" s="45">
        <v>0</v>
      </c>
      <c r="AC190" s="98" t="s">
        <v>233</v>
      </c>
      <c r="AD190" s="95" t="s">
        <v>116</v>
      </c>
      <c r="AE190" s="142">
        <v>2439439.81</v>
      </c>
      <c r="AF190" s="142">
        <v>823924</v>
      </c>
      <c r="AG190" s="142">
        <v>806046</v>
      </c>
      <c r="AH190" s="142">
        <v>209946.4</v>
      </c>
      <c r="AI190" s="142">
        <v>360000</v>
      </c>
      <c r="AJ190" s="142">
        <v>360000</v>
      </c>
      <c r="AK190" s="143">
        <f>SUM(AE190:AJ190)</f>
        <v>4999356.21</v>
      </c>
      <c r="AL190" s="141">
        <v>2023</v>
      </c>
    </row>
    <row r="191" spans="1:38" s="36" customFormat="1" ht="94.5" customHeight="1">
      <c r="A191" s="260"/>
      <c r="B191" s="47">
        <v>0</v>
      </c>
      <c r="C191" s="47">
        <v>2</v>
      </c>
      <c r="D191" s="47">
        <v>9</v>
      </c>
      <c r="E191" s="47">
        <v>0</v>
      </c>
      <c r="F191" s="47">
        <v>7</v>
      </c>
      <c r="G191" s="47">
        <v>0</v>
      </c>
      <c r="H191" s="47">
        <v>1</v>
      </c>
      <c r="I191" s="47">
        <v>1</v>
      </c>
      <c r="J191" s="47">
        <v>2</v>
      </c>
      <c r="K191" s="47">
        <v>2</v>
      </c>
      <c r="L191" s="47">
        <v>0</v>
      </c>
      <c r="M191" s="47">
        <v>1</v>
      </c>
      <c r="N191" s="47" t="s">
        <v>90</v>
      </c>
      <c r="O191" s="47">
        <v>1</v>
      </c>
      <c r="P191" s="45">
        <v>0</v>
      </c>
      <c r="Q191" s="45">
        <v>4</v>
      </c>
      <c r="R191" s="45" t="s">
        <v>89</v>
      </c>
      <c r="S191" s="45">
        <v>1</v>
      </c>
      <c r="T191" s="45">
        <v>2</v>
      </c>
      <c r="U191" s="45">
        <v>2</v>
      </c>
      <c r="V191" s="45">
        <v>0</v>
      </c>
      <c r="W191" s="45">
        <v>1</v>
      </c>
      <c r="X191" s="45">
        <v>0</v>
      </c>
      <c r="Y191" s="45">
        <v>0</v>
      </c>
      <c r="Z191" s="45">
        <v>1</v>
      </c>
      <c r="AA191" s="45">
        <v>0</v>
      </c>
      <c r="AB191" s="45">
        <v>0</v>
      </c>
      <c r="AC191" s="120" t="s">
        <v>388</v>
      </c>
      <c r="AD191" s="95" t="s">
        <v>116</v>
      </c>
      <c r="AE191" s="151">
        <v>1376328.5</v>
      </c>
      <c r="AF191" s="136">
        <v>0</v>
      </c>
      <c r="AG191" s="136">
        <v>232451.75</v>
      </c>
      <c r="AH191" s="136">
        <v>449253.6</v>
      </c>
      <c r="AI191" s="136"/>
      <c r="AJ191" s="136"/>
      <c r="AK191" s="152">
        <f>SUM(AE191:AJ191)</f>
        <v>2058033.85</v>
      </c>
      <c r="AL191" s="141">
        <v>2020</v>
      </c>
    </row>
    <row r="192" spans="1:38" s="36" customFormat="1" ht="111.75" customHeight="1">
      <c r="A192" s="260"/>
      <c r="B192" s="47">
        <v>0</v>
      </c>
      <c r="C192" s="47">
        <v>2</v>
      </c>
      <c r="D192" s="47">
        <v>9</v>
      </c>
      <c r="E192" s="47">
        <v>0</v>
      </c>
      <c r="F192" s="47">
        <v>7</v>
      </c>
      <c r="G192" s="47">
        <v>0</v>
      </c>
      <c r="H192" s="47">
        <v>1</v>
      </c>
      <c r="I192" s="47">
        <v>1</v>
      </c>
      <c r="J192" s="47">
        <v>2</v>
      </c>
      <c r="K192" s="47">
        <v>2</v>
      </c>
      <c r="L192" s="47">
        <v>0</v>
      </c>
      <c r="M192" s="47">
        <v>1</v>
      </c>
      <c r="N192" s="47">
        <v>1</v>
      </c>
      <c r="O192" s="47">
        <v>1</v>
      </c>
      <c r="P192" s="45">
        <v>0</v>
      </c>
      <c r="Q192" s="45">
        <v>4</v>
      </c>
      <c r="R192" s="45" t="s">
        <v>89</v>
      </c>
      <c r="S192" s="45">
        <v>1</v>
      </c>
      <c r="T192" s="45">
        <v>2</v>
      </c>
      <c r="U192" s="45">
        <v>2</v>
      </c>
      <c r="V192" s="45">
        <v>0</v>
      </c>
      <c r="W192" s="45">
        <v>1</v>
      </c>
      <c r="X192" s="45">
        <v>0</v>
      </c>
      <c r="Y192" s="45">
        <v>0</v>
      </c>
      <c r="Z192" s="45">
        <v>1</v>
      </c>
      <c r="AA192" s="45">
        <v>0</v>
      </c>
      <c r="AB192" s="45">
        <v>0</v>
      </c>
      <c r="AC192" s="120" t="s">
        <v>391</v>
      </c>
      <c r="AD192" s="95" t="s">
        <v>116</v>
      </c>
      <c r="AE192" s="153">
        <v>3192600</v>
      </c>
      <c r="AF192" s="136">
        <v>0</v>
      </c>
      <c r="AG192" s="136">
        <v>930000</v>
      </c>
      <c r="AH192" s="136"/>
      <c r="AI192" s="136"/>
      <c r="AJ192" s="136"/>
      <c r="AK192" s="154">
        <f>SUM(AE192:AJ192)</f>
        <v>4122600</v>
      </c>
      <c r="AL192" s="141">
        <v>2020</v>
      </c>
    </row>
    <row r="193" spans="1:38" s="36" customFormat="1" ht="111.75" customHeight="1">
      <c r="A193" s="260"/>
      <c r="B193" s="47"/>
      <c r="C193" s="47"/>
      <c r="D193" s="47"/>
      <c r="E193" s="47"/>
      <c r="F193" s="47"/>
      <c r="G193" s="47"/>
      <c r="H193" s="47"/>
      <c r="I193" s="47"/>
      <c r="J193" s="47"/>
      <c r="K193" s="47"/>
      <c r="L193" s="47"/>
      <c r="M193" s="47"/>
      <c r="N193" s="47"/>
      <c r="O193" s="47"/>
      <c r="P193" s="45"/>
      <c r="Q193" s="45"/>
      <c r="R193" s="45"/>
      <c r="S193" s="45">
        <v>1</v>
      </c>
      <c r="T193" s="45">
        <v>2</v>
      </c>
      <c r="U193" s="45">
        <v>2</v>
      </c>
      <c r="V193" s="45">
        <v>0</v>
      </c>
      <c r="W193" s="45">
        <v>1</v>
      </c>
      <c r="X193" s="45">
        <v>0</v>
      </c>
      <c r="Y193" s="45">
        <v>0</v>
      </c>
      <c r="Z193" s="45">
        <v>1</v>
      </c>
      <c r="AA193" s="45">
        <v>0</v>
      </c>
      <c r="AB193" s="45">
        <v>1</v>
      </c>
      <c r="AC193" s="187" t="s">
        <v>317</v>
      </c>
      <c r="AD193" s="55" t="s">
        <v>46</v>
      </c>
      <c r="AE193" s="40">
        <v>12</v>
      </c>
      <c r="AF193" s="40">
        <v>11</v>
      </c>
      <c r="AG193" s="149">
        <v>1</v>
      </c>
      <c r="AH193" s="149">
        <v>1</v>
      </c>
      <c r="AI193" s="149">
        <v>3</v>
      </c>
      <c r="AJ193" s="149">
        <v>3</v>
      </c>
      <c r="AK193" s="218">
        <f>SUM(AE193:AJ193)</f>
        <v>31</v>
      </c>
      <c r="AL193" s="133">
        <v>2020</v>
      </c>
    </row>
    <row r="194" spans="1:38" s="36" customFormat="1" ht="125.25" customHeight="1">
      <c r="A194" s="260"/>
      <c r="B194" s="47"/>
      <c r="C194" s="58"/>
      <c r="D194" s="58"/>
      <c r="E194" s="58"/>
      <c r="F194" s="58"/>
      <c r="G194" s="58"/>
      <c r="H194" s="58"/>
      <c r="I194" s="58"/>
      <c r="J194" s="58"/>
      <c r="K194" s="58"/>
      <c r="L194" s="58"/>
      <c r="M194" s="58"/>
      <c r="N194" s="58"/>
      <c r="O194" s="58"/>
      <c r="P194" s="58"/>
      <c r="Q194" s="58"/>
      <c r="R194" s="58"/>
      <c r="S194" s="58">
        <v>1</v>
      </c>
      <c r="T194" s="58">
        <v>2</v>
      </c>
      <c r="U194" s="58">
        <v>2</v>
      </c>
      <c r="V194" s="58">
        <v>0</v>
      </c>
      <c r="W194" s="58">
        <v>1</v>
      </c>
      <c r="X194" s="58">
        <v>0</v>
      </c>
      <c r="Y194" s="58">
        <v>0</v>
      </c>
      <c r="Z194" s="58">
        <v>1</v>
      </c>
      <c r="AA194" s="58">
        <v>0</v>
      </c>
      <c r="AB194" s="58">
        <v>2</v>
      </c>
      <c r="AC194" s="123" t="s">
        <v>394</v>
      </c>
      <c r="AD194" s="59" t="s">
        <v>114</v>
      </c>
      <c r="AE194" s="149"/>
      <c r="AF194" s="149"/>
      <c r="AG194" s="149">
        <v>24.4</v>
      </c>
      <c r="AH194" s="149">
        <v>2.15</v>
      </c>
      <c r="AI194" s="149"/>
      <c r="AJ194" s="149"/>
      <c r="AK194" s="218">
        <f>SUM(AE194:AJ194)</f>
        <v>26.549999999999997</v>
      </c>
      <c r="AL194" s="133">
        <v>2020</v>
      </c>
    </row>
    <row r="195" spans="1:38" s="36" customFormat="1" ht="45.75" customHeight="1" hidden="1">
      <c r="A195" s="260"/>
      <c r="B195" s="45"/>
      <c r="C195" s="45"/>
      <c r="D195" s="45"/>
      <c r="E195" s="45"/>
      <c r="F195" s="45"/>
      <c r="G195" s="45"/>
      <c r="H195" s="45"/>
      <c r="I195" s="45"/>
      <c r="J195" s="45"/>
      <c r="K195" s="45"/>
      <c r="L195" s="47"/>
      <c r="M195" s="47"/>
      <c r="N195" s="47"/>
      <c r="O195" s="47"/>
      <c r="P195" s="45"/>
      <c r="Q195" s="45"/>
      <c r="R195" s="45"/>
      <c r="S195" s="45"/>
      <c r="T195" s="45"/>
      <c r="U195" s="45"/>
      <c r="V195" s="45"/>
      <c r="W195" s="45"/>
      <c r="X195" s="45"/>
      <c r="Y195" s="45"/>
      <c r="Z195" s="45"/>
      <c r="AA195" s="45"/>
      <c r="AB195" s="45"/>
      <c r="AC195" s="267" t="s">
        <v>9</v>
      </c>
      <c r="AD195" s="95" t="s">
        <v>116</v>
      </c>
      <c r="AE195" s="136"/>
      <c r="AF195" s="136"/>
      <c r="AG195" s="145"/>
      <c r="AH195" s="136"/>
      <c r="AI195" s="136"/>
      <c r="AJ195" s="136"/>
      <c r="AK195" s="146"/>
      <c r="AL195" s="136"/>
    </row>
    <row r="196" spans="1:38" s="36" customFormat="1" ht="110.25" customHeight="1">
      <c r="A196" s="260"/>
      <c r="B196" s="45">
        <v>0</v>
      </c>
      <c r="C196" s="45">
        <v>2</v>
      </c>
      <c r="D196" s="45">
        <v>9</v>
      </c>
      <c r="E196" s="45">
        <v>0</v>
      </c>
      <c r="F196" s="45">
        <v>7</v>
      </c>
      <c r="G196" s="45">
        <v>0</v>
      </c>
      <c r="H196" s="45">
        <v>1</v>
      </c>
      <c r="I196" s="45">
        <v>1</v>
      </c>
      <c r="J196" s="45">
        <v>2</v>
      </c>
      <c r="K196" s="45">
        <v>2</v>
      </c>
      <c r="L196" s="47">
        <v>0</v>
      </c>
      <c r="M196" s="47">
        <v>1</v>
      </c>
      <c r="N196" s="47">
        <v>1</v>
      </c>
      <c r="O196" s="47">
        <v>0</v>
      </c>
      <c r="P196" s="45">
        <v>7</v>
      </c>
      <c r="Q196" s="45">
        <v>4</v>
      </c>
      <c r="R196" s="45" t="s">
        <v>88</v>
      </c>
      <c r="S196" s="45">
        <v>1</v>
      </c>
      <c r="T196" s="45">
        <v>2</v>
      </c>
      <c r="U196" s="45">
        <v>2</v>
      </c>
      <c r="V196" s="45">
        <v>0</v>
      </c>
      <c r="W196" s="45">
        <v>1</v>
      </c>
      <c r="X196" s="45">
        <v>0</v>
      </c>
      <c r="Y196" s="45">
        <v>0</v>
      </c>
      <c r="Z196" s="45">
        <v>2</v>
      </c>
      <c r="AA196" s="45">
        <v>0</v>
      </c>
      <c r="AB196" s="45">
        <v>0</v>
      </c>
      <c r="AC196" s="267"/>
      <c r="AD196" s="95" t="s">
        <v>116</v>
      </c>
      <c r="AE196" s="142">
        <v>47035800</v>
      </c>
      <c r="AF196" s="142">
        <f>45186000+6668800+1426700</f>
        <v>53281500</v>
      </c>
      <c r="AG196" s="142">
        <v>55095300</v>
      </c>
      <c r="AH196" s="142">
        <v>55112400</v>
      </c>
      <c r="AI196" s="142">
        <v>55112400</v>
      </c>
      <c r="AJ196" s="142">
        <v>55112400</v>
      </c>
      <c r="AK196" s="143">
        <f>SUM(AE196:AJ196)</f>
        <v>320749800</v>
      </c>
      <c r="AL196" s="136">
        <v>2023</v>
      </c>
    </row>
    <row r="197" spans="1:38" s="36" customFormat="1" ht="72.75" customHeight="1">
      <c r="A197" s="260"/>
      <c r="B197" s="45">
        <v>0</v>
      </c>
      <c r="C197" s="45">
        <v>2</v>
      </c>
      <c r="D197" s="45">
        <v>9</v>
      </c>
      <c r="E197" s="45">
        <v>0</v>
      </c>
      <c r="F197" s="45">
        <v>7</v>
      </c>
      <c r="G197" s="45">
        <v>0</v>
      </c>
      <c r="H197" s="45">
        <v>1</v>
      </c>
      <c r="I197" s="45">
        <v>1</v>
      </c>
      <c r="J197" s="45">
        <v>2</v>
      </c>
      <c r="K197" s="45">
        <v>2</v>
      </c>
      <c r="L197" s="45">
        <v>0</v>
      </c>
      <c r="M197" s="45">
        <v>1</v>
      </c>
      <c r="N197" s="45">
        <v>1</v>
      </c>
      <c r="O197" s="45">
        <v>0</v>
      </c>
      <c r="P197" s="45">
        <v>2</v>
      </c>
      <c r="Q197" s="45">
        <v>0</v>
      </c>
      <c r="R197" s="45" t="s">
        <v>88</v>
      </c>
      <c r="S197" s="45">
        <v>1</v>
      </c>
      <c r="T197" s="45">
        <v>2</v>
      </c>
      <c r="U197" s="45">
        <v>2</v>
      </c>
      <c r="V197" s="45">
        <v>0</v>
      </c>
      <c r="W197" s="45">
        <v>1</v>
      </c>
      <c r="X197" s="45">
        <v>0</v>
      </c>
      <c r="Y197" s="45">
        <v>0</v>
      </c>
      <c r="Z197" s="45">
        <v>2</v>
      </c>
      <c r="AA197" s="45">
        <v>0</v>
      </c>
      <c r="AB197" s="45">
        <v>0</v>
      </c>
      <c r="AC197" s="114" t="s">
        <v>294</v>
      </c>
      <c r="AD197" s="95" t="s">
        <v>116</v>
      </c>
      <c r="AE197" s="142">
        <v>7847004.2</v>
      </c>
      <c r="AF197" s="142"/>
      <c r="AG197" s="142"/>
      <c r="AH197" s="142"/>
      <c r="AI197" s="142"/>
      <c r="AJ197" s="142"/>
      <c r="AK197" s="143">
        <f>SUM(AE197:AJ197)</f>
        <v>7847004.2</v>
      </c>
      <c r="AL197" s="136">
        <v>2018</v>
      </c>
    </row>
    <row r="198" spans="1:38" s="36" customFormat="1" ht="72.75" customHeight="1">
      <c r="A198" s="260"/>
      <c r="B198" s="45">
        <v>0</v>
      </c>
      <c r="C198" s="45">
        <v>2</v>
      </c>
      <c r="D198" s="45">
        <v>9</v>
      </c>
      <c r="E198" s="45">
        <v>0</v>
      </c>
      <c r="F198" s="45">
        <v>7</v>
      </c>
      <c r="G198" s="45">
        <v>0</v>
      </c>
      <c r="H198" s="45">
        <v>1</v>
      </c>
      <c r="I198" s="45">
        <v>1</v>
      </c>
      <c r="J198" s="45">
        <v>2</v>
      </c>
      <c r="K198" s="45">
        <v>2</v>
      </c>
      <c r="L198" s="45">
        <v>0</v>
      </c>
      <c r="M198" s="45">
        <v>1</v>
      </c>
      <c r="N198" s="45">
        <v>1</v>
      </c>
      <c r="O198" s="45">
        <v>1</v>
      </c>
      <c r="P198" s="45">
        <v>2</v>
      </c>
      <c r="Q198" s="45">
        <v>0</v>
      </c>
      <c r="R198" s="45" t="s">
        <v>88</v>
      </c>
      <c r="S198" s="45">
        <v>1</v>
      </c>
      <c r="T198" s="45">
        <v>2</v>
      </c>
      <c r="U198" s="45">
        <v>2</v>
      </c>
      <c r="V198" s="45">
        <v>0</v>
      </c>
      <c r="W198" s="45">
        <v>1</v>
      </c>
      <c r="X198" s="45">
        <v>0</v>
      </c>
      <c r="Y198" s="45">
        <v>0</v>
      </c>
      <c r="Z198" s="45">
        <v>2</v>
      </c>
      <c r="AA198" s="45">
        <v>0</v>
      </c>
      <c r="AB198" s="45">
        <v>0</v>
      </c>
      <c r="AC198" s="113" t="s">
        <v>335</v>
      </c>
      <c r="AD198" s="95" t="s">
        <v>116</v>
      </c>
      <c r="AE198" s="142"/>
      <c r="AF198" s="142">
        <v>7853687.87</v>
      </c>
      <c r="AG198" s="142"/>
      <c r="AH198" s="142"/>
      <c r="AI198" s="142"/>
      <c r="AJ198" s="142"/>
      <c r="AK198" s="143">
        <f>SUM(AE198:AJ198)</f>
        <v>7853687.87</v>
      </c>
      <c r="AL198" s="136">
        <v>2019</v>
      </c>
    </row>
    <row r="199" spans="1:38" s="36" customFormat="1" ht="30" customHeight="1" hidden="1">
      <c r="A199" s="260"/>
      <c r="B199" s="47">
        <v>0</v>
      </c>
      <c r="C199" s="47">
        <v>2</v>
      </c>
      <c r="D199" s="47">
        <v>9</v>
      </c>
      <c r="E199" s="47">
        <v>0</v>
      </c>
      <c r="F199" s="47">
        <v>7</v>
      </c>
      <c r="G199" s="47">
        <v>0</v>
      </c>
      <c r="H199" s="47">
        <v>1</v>
      </c>
      <c r="I199" s="47">
        <v>1</v>
      </c>
      <c r="J199" s="47">
        <v>2</v>
      </c>
      <c r="K199" s="47">
        <v>2</v>
      </c>
      <c r="L199" s="47"/>
      <c r="M199" s="47"/>
      <c r="N199" s="47">
        <v>2</v>
      </c>
      <c r="O199" s="47">
        <v>0</v>
      </c>
      <c r="P199" s="45">
        <v>1</v>
      </c>
      <c r="Q199" s="45">
        <v>7</v>
      </c>
      <c r="R199" s="45"/>
      <c r="S199" s="45">
        <v>1</v>
      </c>
      <c r="T199" s="45">
        <v>2</v>
      </c>
      <c r="U199" s="45">
        <v>2</v>
      </c>
      <c r="V199" s="45">
        <v>0</v>
      </c>
      <c r="W199" s="45">
        <v>1</v>
      </c>
      <c r="X199" s="45">
        <v>0</v>
      </c>
      <c r="Y199" s="45">
        <v>0</v>
      </c>
      <c r="Z199" s="45">
        <v>2</v>
      </c>
      <c r="AA199" s="45">
        <v>0</v>
      </c>
      <c r="AB199" s="45">
        <v>0</v>
      </c>
      <c r="AC199" s="246" t="s">
        <v>296</v>
      </c>
      <c r="AD199" s="95" t="s">
        <v>116</v>
      </c>
      <c r="AE199" s="142"/>
      <c r="AF199" s="142"/>
      <c r="AG199" s="142"/>
      <c r="AH199" s="142"/>
      <c r="AI199" s="142"/>
      <c r="AJ199" s="142"/>
      <c r="AK199" s="143"/>
      <c r="AL199" s="141"/>
    </row>
    <row r="200" spans="1:38" s="36" customFormat="1" ht="81.75" customHeight="1">
      <c r="A200" s="260"/>
      <c r="B200" s="47">
        <v>0</v>
      </c>
      <c r="C200" s="47">
        <v>2</v>
      </c>
      <c r="D200" s="47">
        <v>9</v>
      </c>
      <c r="E200" s="47">
        <v>0</v>
      </c>
      <c r="F200" s="47">
        <v>7</v>
      </c>
      <c r="G200" s="47">
        <v>0</v>
      </c>
      <c r="H200" s="47">
        <v>1</v>
      </c>
      <c r="I200" s="47">
        <v>1</v>
      </c>
      <c r="J200" s="47">
        <v>2</v>
      </c>
      <c r="K200" s="47">
        <v>2</v>
      </c>
      <c r="L200" s="47">
        <v>0</v>
      </c>
      <c r="M200" s="47">
        <v>1</v>
      </c>
      <c r="N200" s="47">
        <v>2</v>
      </c>
      <c r="O200" s="47">
        <v>0</v>
      </c>
      <c r="P200" s="45">
        <v>0</v>
      </c>
      <c r="Q200" s="45">
        <v>2</v>
      </c>
      <c r="R200" s="45" t="s">
        <v>88</v>
      </c>
      <c r="S200" s="45">
        <v>1</v>
      </c>
      <c r="T200" s="45">
        <v>2</v>
      </c>
      <c r="U200" s="45">
        <v>2</v>
      </c>
      <c r="V200" s="45">
        <v>0</v>
      </c>
      <c r="W200" s="45">
        <v>1</v>
      </c>
      <c r="X200" s="45">
        <v>0</v>
      </c>
      <c r="Y200" s="45">
        <v>0</v>
      </c>
      <c r="Z200" s="45">
        <v>2</v>
      </c>
      <c r="AA200" s="45">
        <v>0</v>
      </c>
      <c r="AB200" s="45">
        <v>0</v>
      </c>
      <c r="AC200" s="247"/>
      <c r="AD200" s="95" t="s">
        <v>116</v>
      </c>
      <c r="AE200" s="142">
        <v>44578240.6</v>
      </c>
      <c r="AF200" s="142">
        <f>43018068.07-54781-95662.31+63250-78536.88+834492.32-414929.92</f>
        <v>43271900.279999994</v>
      </c>
      <c r="AG200" s="142">
        <v>52309994.33</v>
      </c>
      <c r="AH200" s="142">
        <v>52152060.26</v>
      </c>
      <c r="AI200" s="142">
        <v>42986612.34</v>
      </c>
      <c r="AJ200" s="142">
        <v>39637695.34</v>
      </c>
      <c r="AK200" s="143">
        <f>SUM(AE200:AJ200)</f>
        <v>274936503.15</v>
      </c>
      <c r="AL200" s="141">
        <v>2023</v>
      </c>
    </row>
    <row r="201" spans="1:38" s="36" customFormat="1" ht="64.5" customHeight="1">
      <c r="A201" s="260"/>
      <c r="B201" s="47">
        <v>0</v>
      </c>
      <c r="C201" s="47">
        <v>2</v>
      </c>
      <c r="D201" s="47">
        <v>9</v>
      </c>
      <c r="E201" s="47">
        <v>0</v>
      </c>
      <c r="F201" s="47">
        <v>7</v>
      </c>
      <c r="G201" s="47">
        <v>0</v>
      </c>
      <c r="H201" s="47">
        <v>1</v>
      </c>
      <c r="I201" s="47">
        <v>1</v>
      </c>
      <c r="J201" s="47">
        <v>2</v>
      </c>
      <c r="K201" s="47">
        <v>2</v>
      </c>
      <c r="L201" s="47">
        <v>0</v>
      </c>
      <c r="M201" s="47">
        <v>1</v>
      </c>
      <c r="N201" s="47" t="s">
        <v>90</v>
      </c>
      <c r="O201" s="47">
        <v>1</v>
      </c>
      <c r="P201" s="45">
        <v>2</v>
      </c>
      <c r="Q201" s="45">
        <v>0</v>
      </c>
      <c r="R201" s="45" t="s">
        <v>88</v>
      </c>
      <c r="S201" s="45">
        <v>1</v>
      </c>
      <c r="T201" s="45">
        <v>2</v>
      </c>
      <c r="U201" s="45">
        <v>2</v>
      </c>
      <c r="V201" s="45">
        <v>0</v>
      </c>
      <c r="W201" s="45">
        <v>1</v>
      </c>
      <c r="X201" s="45">
        <v>0</v>
      </c>
      <c r="Y201" s="45">
        <v>0</v>
      </c>
      <c r="Z201" s="45">
        <v>2</v>
      </c>
      <c r="AA201" s="45">
        <v>0</v>
      </c>
      <c r="AB201" s="45">
        <v>0</v>
      </c>
      <c r="AC201" s="186" t="s">
        <v>336</v>
      </c>
      <c r="AD201" s="95" t="s">
        <v>116</v>
      </c>
      <c r="AE201" s="142"/>
      <c r="AF201" s="142">
        <v>78536.88</v>
      </c>
      <c r="AG201" s="142"/>
      <c r="AH201" s="142"/>
      <c r="AI201" s="142"/>
      <c r="AJ201" s="142"/>
      <c r="AK201" s="143">
        <f>SUM(AE201:AJ201)</f>
        <v>78536.88</v>
      </c>
      <c r="AL201" s="141">
        <v>2019</v>
      </c>
    </row>
    <row r="202" spans="1:38" s="36" customFormat="1" ht="68.25" customHeight="1">
      <c r="A202" s="260"/>
      <c r="B202" s="47">
        <v>0</v>
      </c>
      <c r="C202" s="47">
        <v>2</v>
      </c>
      <c r="D202" s="47">
        <v>9</v>
      </c>
      <c r="E202" s="47">
        <v>0</v>
      </c>
      <c r="F202" s="47">
        <v>7</v>
      </c>
      <c r="G202" s="47">
        <v>0</v>
      </c>
      <c r="H202" s="47">
        <v>1</v>
      </c>
      <c r="I202" s="47">
        <v>1</v>
      </c>
      <c r="J202" s="47">
        <v>2</v>
      </c>
      <c r="K202" s="47">
        <v>2</v>
      </c>
      <c r="L202" s="47">
        <v>0</v>
      </c>
      <c r="M202" s="47">
        <v>1</v>
      </c>
      <c r="N202" s="47" t="s">
        <v>90</v>
      </c>
      <c r="O202" s="47">
        <v>0</v>
      </c>
      <c r="P202" s="45">
        <v>2</v>
      </c>
      <c r="Q202" s="45">
        <v>0</v>
      </c>
      <c r="R202" s="45" t="s">
        <v>88</v>
      </c>
      <c r="S202" s="45">
        <v>1</v>
      </c>
      <c r="T202" s="45">
        <v>2</v>
      </c>
      <c r="U202" s="45">
        <v>2</v>
      </c>
      <c r="V202" s="45">
        <v>0</v>
      </c>
      <c r="W202" s="45">
        <v>1</v>
      </c>
      <c r="X202" s="45">
        <v>0</v>
      </c>
      <c r="Y202" s="45">
        <v>0</v>
      </c>
      <c r="Z202" s="45">
        <v>2</v>
      </c>
      <c r="AA202" s="45">
        <v>0</v>
      </c>
      <c r="AB202" s="45">
        <v>0</v>
      </c>
      <c r="AC202" s="107" t="s">
        <v>293</v>
      </c>
      <c r="AD202" s="95" t="s">
        <v>116</v>
      </c>
      <c r="AE202" s="142">
        <v>802284.79</v>
      </c>
      <c r="AF202" s="142"/>
      <c r="AG202" s="142"/>
      <c r="AH202" s="142"/>
      <c r="AI202" s="142"/>
      <c r="AJ202" s="142"/>
      <c r="AK202" s="143">
        <f>SUM(AE202:AJ202)</f>
        <v>802284.79</v>
      </c>
      <c r="AL202" s="141">
        <v>2018</v>
      </c>
    </row>
    <row r="203" spans="1:38" s="36" customFormat="1" ht="80.25" customHeight="1">
      <c r="A203" s="260"/>
      <c r="B203" s="47"/>
      <c r="C203" s="47"/>
      <c r="D203" s="47"/>
      <c r="E203" s="47"/>
      <c r="F203" s="47"/>
      <c r="G203" s="47"/>
      <c r="H203" s="47"/>
      <c r="I203" s="47"/>
      <c r="J203" s="47"/>
      <c r="K203" s="47"/>
      <c r="L203" s="47"/>
      <c r="M203" s="47"/>
      <c r="N203" s="47"/>
      <c r="O203" s="47"/>
      <c r="P203" s="45"/>
      <c r="Q203" s="45"/>
      <c r="R203" s="45"/>
      <c r="S203" s="45">
        <v>1</v>
      </c>
      <c r="T203" s="45">
        <v>2</v>
      </c>
      <c r="U203" s="45">
        <v>2</v>
      </c>
      <c r="V203" s="45">
        <v>0</v>
      </c>
      <c r="W203" s="45">
        <v>1</v>
      </c>
      <c r="X203" s="45">
        <v>0</v>
      </c>
      <c r="Y203" s="45">
        <v>0</v>
      </c>
      <c r="Z203" s="45">
        <v>2</v>
      </c>
      <c r="AA203" s="45">
        <v>0</v>
      </c>
      <c r="AB203" s="45">
        <v>1</v>
      </c>
      <c r="AC203" s="85" t="s">
        <v>298</v>
      </c>
      <c r="AD203" s="55" t="s">
        <v>130</v>
      </c>
      <c r="AE203" s="87">
        <v>1165</v>
      </c>
      <c r="AF203" s="40">
        <v>1165</v>
      </c>
      <c r="AG203" s="40">
        <v>1165</v>
      </c>
      <c r="AH203" s="87">
        <v>1172</v>
      </c>
      <c r="AI203" s="87">
        <v>1172</v>
      </c>
      <c r="AJ203" s="87">
        <v>1172</v>
      </c>
      <c r="AK203" s="67">
        <f>SUM(AE203:AJ203)</f>
        <v>7011</v>
      </c>
      <c r="AL203" s="54">
        <v>2023</v>
      </c>
    </row>
    <row r="204" spans="1:38" s="36" customFormat="1" ht="46.5" customHeight="1" hidden="1">
      <c r="A204" s="260"/>
      <c r="B204" s="47"/>
      <c r="C204" s="47"/>
      <c r="D204" s="47"/>
      <c r="E204" s="47"/>
      <c r="F204" s="47"/>
      <c r="G204" s="47"/>
      <c r="H204" s="47"/>
      <c r="I204" s="47"/>
      <c r="J204" s="47"/>
      <c r="K204" s="47"/>
      <c r="L204" s="47"/>
      <c r="M204" s="47"/>
      <c r="N204" s="47"/>
      <c r="O204" s="47"/>
      <c r="P204" s="45"/>
      <c r="Q204" s="45"/>
      <c r="R204" s="45"/>
      <c r="S204" s="45">
        <v>1</v>
      </c>
      <c r="T204" s="45">
        <v>2</v>
      </c>
      <c r="U204" s="45">
        <v>2</v>
      </c>
      <c r="V204" s="45">
        <v>0</v>
      </c>
      <c r="W204" s="45">
        <v>1</v>
      </c>
      <c r="X204" s="45">
        <v>0</v>
      </c>
      <c r="Y204" s="45">
        <v>0</v>
      </c>
      <c r="Z204" s="45">
        <v>2</v>
      </c>
      <c r="AA204" s="45">
        <v>0</v>
      </c>
      <c r="AB204" s="45">
        <v>2</v>
      </c>
      <c r="AC204" s="85" t="s">
        <v>10</v>
      </c>
      <c r="AD204" s="55" t="s">
        <v>116</v>
      </c>
      <c r="AE204" s="158"/>
      <c r="AF204" s="40"/>
      <c r="AG204" s="40"/>
      <c r="AH204" s="158"/>
      <c r="AI204" s="158"/>
      <c r="AJ204" s="158"/>
      <c r="AK204" s="67"/>
      <c r="AL204" s="54"/>
    </row>
    <row r="205" spans="1:38" s="36" customFormat="1" ht="0.75" customHeight="1">
      <c r="A205" s="260"/>
      <c r="B205" s="45">
        <v>0</v>
      </c>
      <c r="C205" s="45">
        <v>0</v>
      </c>
      <c r="D205" s="45">
        <v>9</v>
      </c>
      <c r="E205" s="45">
        <v>0</v>
      </c>
      <c r="F205" s="45">
        <v>7</v>
      </c>
      <c r="G205" s="45">
        <v>0</v>
      </c>
      <c r="H205" s="45">
        <v>1</v>
      </c>
      <c r="I205" s="45">
        <v>1</v>
      </c>
      <c r="J205" s="45">
        <v>2</v>
      </c>
      <c r="K205" s="45">
        <v>2</v>
      </c>
      <c r="L205" s="45"/>
      <c r="M205" s="45"/>
      <c r="N205" s="45">
        <v>2</v>
      </c>
      <c r="O205" s="45">
        <v>0</v>
      </c>
      <c r="P205" s="47">
        <v>3</v>
      </c>
      <c r="Q205" s="47">
        <v>4</v>
      </c>
      <c r="R205" s="47"/>
      <c r="S205" s="45">
        <v>1</v>
      </c>
      <c r="T205" s="45">
        <v>2</v>
      </c>
      <c r="U205" s="45">
        <v>2</v>
      </c>
      <c r="V205" s="45">
        <v>0</v>
      </c>
      <c r="W205" s="45">
        <v>1</v>
      </c>
      <c r="X205" s="45">
        <v>0</v>
      </c>
      <c r="Y205" s="45">
        <v>0</v>
      </c>
      <c r="Z205" s="47">
        <v>3</v>
      </c>
      <c r="AA205" s="47">
        <v>0</v>
      </c>
      <c r="AB205" s="47">
        <v>0</v>
      </c>
      <c r="AC205" s="121" t="s">
        <v>255</v>
      </c>
      <c r="AD205" s="55" t="s">
        <v>116</v>
      </c>
      <c r="AE205" s="149"/>
      <c r="AF205" s="161"/>
      <c r="AG205" s="149"/>
      <c r="AH205" s="149"/>
      <c r="AI205" s="149"/>
      <c r="AJ205" s="149"/>
      <c r="AK205" s="57"/>
      <c r="AL205" s="54"/>
    </row>
    <row r="206" spans="1:38" s="36" customFormat="1" ht="12" customHeight="1" hidden="1">
      <c r="A206" s="260"/>
      <c r="B206" s="45"/>
      <c r="C206" s="45"/>
      <c r="D206" s="45"/>
      <c r="E206" s="45"/>
      <c r="F206" s="45"/>
      <c r="G206" s="45"/>
      <c r="H206" s="45"/>
      <c r="I206" s="45"/>
      <c r="J206" s="45"/>
      <c r="K206" s="45"/>
      <c r="L206" s="45"/>
      <c r="M206" s="45"/>
      <c r="N206" s="45"/>
      <c r="O206" s="45"/>
      <c r="P206" s="47"/>
      <c r="Q206" s="47"/>
      <c r="R206" s="47"/>
      <c r="S206" s="45">
        <v>1</v>
      </c>
      <c r="T206" s="45">
        <v>2</v>
      </c>
      <c r="U206" s="45">
        <v>2</v>
      </c>
      <c r="V206" s="45">
        <v>0</v>
      </c>
      <c r="W206" s="45">
        <v>1</v>
      </c>
      <c r="X206" s="45">
        <v>0</v>
      </c>
      <c r="Y206" s="45">
        <v>0</v>
      </c>
      <c r="Z206" s="47">
        <v>3</v>
      </c>
      <c r="AA206" s="47">
        <v>0</v>
      </c>
      <c r="AB206" s="47">
        <v>1</v>
      </c>
      <c r="AC206" s="121" t="s">
        <v>256</v>
      </c>
      <c r="AD206" s="55" t="s">
        <v>115</v>
      </c>
      <c r="AE206" s="40"/>
      <c r="AF206" s="87"/>
      <c r="AG206" s="40"/>
      <c r="AH206" s="40"/>
      <c r="AI206" s="40"/>
      <c r="AJ206" s="40"/>
      <c r="AK206" s="67"/>
      <c r="AL206" s="40"/>
    </row>
    <row r="207" spans="1:38" s="36" customFormat="1" ht="66" customHeight="1">
      <c r="A207" s="260"/>
      <c r="B207" s="45"/>
      <c r="C207" s="45"/>
      <c r="D207" s="45"/>
      <c r="E207" s="45"/>
      <c r="F207" s="45"/>
      <c r="G207" s="45"/>
      <c r="H207" s="45"/>
      <c r="I207" s="45"/>
      <c r="J207" s="45"/>
      <c r="K207" s="45"/>
      <c r="L207" s="45"/>
      <c r="M207" s="45"/>
      <c r="N207" s="45"/>
      <c r="O207" s="45"/>
      <c r="P207" s="47"/>
      <c r="Q207" s="47"/>
      <c r="R207" s="47"/>
      <c r="S207" s="45">
        <v>1</v>
      </c>
      <c r="T207" s="45">
        <v>2</v>
      </c>
      <c r="U207" s="45">
        <v>2</v>
      </c>
      <c r="V207" s="45">
        <v>0</v>
      </c>
      <c r="W207" s="45">
        <v>1</v>
      </c>
      <c r="X207" s="45">
        <v>0</v>
      </c>
      <c r="Y207" s="45">
        <v>0</v>
      </c>
      <c r="Z207" s="47">
        <v>2</v>
      </c>
      <c r="AA207" s="47">
        <v>0</v>
      </c>
      <c r="AB207" s="47">
        <v>2</v>
      </c>
      <c r="AC207" s="85" t="s">
        <v>297</v>
      </c>
      <c r="AD207" s="55" t="s">
        <v>128</v>
      </c>
      <c r="AE207" s="40">
        <v>1165</v>
      </c>
      <c r="AF207" s="87">
        <v>1165</v>
      </c>
      <c r="AG207" s="40">
        <v>1165</v>
      </c>
      <c r="AH207" s="40">
        <v>1172</v>
      </c>
      <c r="AI207" s="40">
        <v>1172</v>
      </c>
      <c r="AJ207" s="40">
        <v>1172</v>
      </c>
      <c r="AK207" s="67">
        <f>SUM(AE207:AJ207)</f>
        <v>7011</v>
      </c>
      <c r="AL207" s="40">
        <v>2023</v>
      </c>
    </row>
    <row r="208" spans="1:38" s="36" customFormat="1" ht="47.25" customHeight="1">
      <c r="A208" s="260"/>
      <c r="B208" s="45">
        <v>0</v>
      </c>
      <c r="C208" s="45">
        <v>2</v>
      </c>
      <c r="D208" s="45">
        <v>9</v>
      </c>
      <c r="E208" s="45">
        <v>0</v>
      </c>
      <c r="F208" s="45">
        <v>7</v>
      </c>
      <c r="G208" s="45">
        <v>0</v>
      </c>
      <c r="H208" s="45">
        <v>1</v>
      </c>
      <c r="I208" s="45">
        <v>1</v>
      </c>
      <c r="J208" s="45">
        <v>2</v>
      </c>
      <c r="K208" s="45">
        <v>2</v>
      </c>
      <c r="L208" s="45">
        <v>0</v>
      </c>
      <c r="M208" s="45">
        <v>1</v>
      </c>
      <c r="N208" s="45">
        <v>2</v>
      </c>
      <c r="O208" s="45">
        <v>0</v>
      </c>
      <c r="P208" s="45">
        <v>0</v>
      </c>
      <c r="Q208" s="45">
        <v>4</v>
      </c>
      <c r="R208" s="45" t="s">
        <v>170</v>
      </c>
      <c r="S208" s="45">
        <v>1</v>
      </c>
      <c r="T208" s="45">
        <v>2</v>
      </c>
      <c r="U208" s="45">
        <v>2</v>
      </c>
      <c r="V208" s="45">
        <v>0</v>
      </c>
      <c r="W208" s="45">
        <v>1</v>
      </c>
      <c r="X208" s="45">
        <v>0</v>
      </c>
      <c r="Y208" s="45">
        <v>0</v>
      </c>
      <c r="Z208" s="45">
        <v>3</v>
      </c>
      <c r="AA208" s="45">
        <v>0</v>
      </c>
      <c r="AB208" s="45">
        <v>0</v>
      </c>
      <c r="AC208" s="274" t="s">
        <v>267</v>
      </c>
      <c r="AD208" s="95" t="s">
        <v>116</v>
      </c>
      <c r="AE208" s="136"/>
      <c r="AF208" s="166"/>
      <c r="AG208" s="145"/>
      <c r="AH208" s="136"/>
      <c r="AI208" s="136"/>
      <c r="AJ208" s="136"/>
      <c r="AK208" s="146"/>
      <c r="AL208" s="136"/>
    </row>
    <row r="209" spans="1:38" s="36" customFormat="1" ht="45.75" customHeight="1">
      <c r="A209" s="260"/>
      <c r="B209" s="45">
        <v>0</v>
      </c>
      <c r="C209" s="45">
        <v>2</v>
      </c>
      <c r="D209" s="45">
        <v>9</v>
      </c>
      <c r="E209" s="45">
        <v>0</v>
      </c>
      <c r="F209" s="45">
        <v>7</v>
      </c>
      <c r="G209" s="45">
        <v>0</v>
      </c>
      <c r="H209" s="45">
        <v>1</v>
      </c>
      <c r="I209" s="45">
        <v>1</v>
      </c>
      <c r="J209" s="45">
        <v>2</v>
      </c>
      <c r="K209" s="45">
        <v>2</v>
      </c>
      <c r="L209" s="45"/>
      <c r="M209" s="45"/>
      <c r="N209" s="45">
        <v>2</v>
      </c>
      <c r="O209" s="45">
        <v>0</v>
      </c>
      <c r="P209" s="45">
        <v>4</v>
      </c>
      <c r="Q209" s="45">
        <v>1</v>
      </c>
      <c r="R209" s="45"/>
      <c r="S209" s="45">
        <v>1</v>
      </c>
      <c r="T209" s="45">
        <v>2</v>
      </c>
      <c r="U209" s="45">
        <v>2</v>
      </c>
      <c r="V209" s="45">
        <v>0</v>
      </c>
      <c r="W209" s="45">
        <v>1</v>
      </c>
      <c r="X209" s="45">
        <v>0</v>
      </c>
      <c r="Y209" s="45">
        <v>0</v>
      </c>
      <c r="Z209" s="45">
        <v>3</v>
      </c>
      <c r="AA209" s="45">
        <v>0</v>
      </c>
      <c r="AB209" s="45">
        <v>0</v>
      </c>
      <c r="AC209" s="275"/>
      <c r="AD209" s="95" t="s">
        <v>116</v>
      </c>
      <c r="AE209" s="145"/>
      <c r="AF209" s="145"/>
      <c r="AG209" s="145"/>
      <c r="AH209" s="145"/>
      <c r="AI209" s="145"/>
      <c r="AJ209" s="145"/>
      <c r="AK209" s="146"/>
      <c r="AL209" s="136"/>
    </row>
    <row r="210" spans="1:38" s="36" customFormat="1" ht="91.5" customHeight="1">
      <c r="A210" s="260"/>
      <c r="B210" s="45"/>
      <c r="C210" s="45"/>
      <c r="D210" s="45"/>
      <c r="E210" s="45"/>
      <c r="F210" s="45"/>
      <c r="G210" s="45"/>
      <c r="H210" s="45"/>
      <c r="I210" s="45"/>
      <c r="J210" s="45"/>
      <c r="K210" s="45"/>
      <c r="L210" s="45"/>
      <c r="M210" s="45"/>
      <c r="N210" s="45"/>
      <c r="O210" s="45"/>
      <c r="P210" s="45"/>
      <c r="Q210" s="45"/>
      <c r="R210" s="45"/>
      <c r="S210" s="45">
        <v>1</v>
      </c>
      <c r="T210" s="45">
        <v>2</v>
      </c>
      <c r="U210" s="45">
        <v>2</v>
      </c>
      <c r="V210" s="45">
        <v>0</v>
      </c>
      <c r="W210" s="45">
        <v>1</v>
      </c>
      <c r="X210" s="45">
        <v>0</v>
      </c>
      <c r="Y210" s="45">
        <v>0</v>
      </c>
      <c r="Z210" s="45">
        <v>3</v>
      </c>
      <c r="AA210" s="45">
        <v>0</v>
      </c>
      <c r="AB210" s="45">
        <v>1</v>
      </c>
      <c r="AC210" s="121" t="s">
        <v>268</v>
      </c>
      <c r="AD210" s="55" t="s">
        <v>115</v>
      </c>
      <c r="AE210" s="40">
        <v>12</v>
      </c>
      <c r="AF210" s="87">
        <v>12</v>
      </c>
      <c r="AG210" s="40">
        <v>12</v>
      </c>
      <c r="AH210" s="40">
        <v>12</v>
      </c>
      <c r="AI210" s="40">
        <v>12</v>
      </c>
      <c r="AJ210" s="40">
        <v>12</v>
      </c>
      <c r="AK210" s="67">
        <f>SUM(AE210:AJ210)</f>
        <v>72</v>
      </c>
      <c r="AL210" s="54">
        <v>2023</v>
      </c>
    </row>
    <row r="211" spans="1:38" s="36" customFormat="1" ht="3.75" customHeight="1" hidden="1">
      <c r="A211" s="260"/>
      <c r="B211" s="45">
        <v>0</v>
      </c>
      <c r="C211" s="45">
        <v>0</v>
      </c>
      <c r="D211" s="45">
        <v>9</v>
      </c>
      <c r="E211" s="45">
        <v>0</v>
      </c>
      <c r="F211" s="45">
        <v>7</v>
      </c>
      <c r="G211" s="45">
        <v>0</v>
      </c>
      <c r="H211" s="45">
        <v>5</v>
      </c>
      <c r="I211" s="45">
        <v>1</v>
      </c>
      <c r="J211" s="45">
        <v>2</v>
      </c>
      <c r="K211" s="45">
        <v>1</v>
      </c>
      <c r="L211" s="45"/>
      <c r="M211" s="45"/>
      <c r="N211" s="45">
        <v>2</v>
      </c>
      <c r="O211" s="45">
        <v>0</v>
      </c>
      <c r="P211" s="45">
        <v>4</v>
      </c>
      <c r="Q211" s="45">
        <v>6</v>
      </c>
      <c r="R211" s="45"/>
      <c r="S211" s="45">
        <v>1</v>
      </c>
      <c r="T211" s="45">
        <v>2</v>
      </c>
      <c r="U211" s="45">
        <v>2</v>
      </c>
      <c r="V211" s="45">
        <v>0</v>
      </c>
      <c r="W211" s="45">
        <v>1</v>
      </c>
      <c r="X211" s="45">
        <v>0</v>
      </c>
      <c r="Y211" s="45">
        <v>0</v>
      </c>
      <c r="Z211" s="45">
        <v>5</v>
      </c>
      <c r="AA211" s="45">
        <v>0</v>
      </c>
      <c r="AB211" s="45">
        <v>0</v>
      </c>
      <c r="AC211" s="246" t="s">
        <v>270</v>
      </c>
      <c r="AD211" s="95" t="s">
        <v>116</v>
      </c>
      <c r="AE211" s="136"/>
      <c r="AF211" s="145"/>
      <c r="AG211" s="136"/>
      <c r="AH211" s="136"/>
      <c r="AI211" s="136"/>
      <c r="AJ211" s="136"/>
      <c r="AK211" s="146"/>
      <c r="AL211" s="141"/>
    </row>
    <row r="212" spans="1:38" s="36" customFormat="1" ht="65.25" customHeight="1">
      <c r="A212" s="260"/>
      <c r="B212" s="45">
        <v>0</v>
      </c>
      <c r="C212" s="45">
        <v>2</v>
      </c>
      <c r="D212" s="45">
        <v>9</v>
      </c>
      <c r="E212" s="45">
        <v>0</v>
      </c>
      <c r="F212" s="45">
        <v>7</v>
      </c>
      <c r="G212" s="45">
        <v>0</v>
      </c>
      <c r="H212" s="45">
        <v>5</v>
      </c>
      <c r="I212" s="45">
        <v>1</v>
      </c>
      <c r="J212" s="45">
        <v>2</v>
      </c>
      <c r="K212" s="45">
        <v>2</v>
      </c>
      <c r="L212" s="45">
        <v>0</v>
      </c>
      <c r="M212" s="45">
        <v>1</v>
      </c>
      <c r="N212" s="45">
        <v>2</v>
      </c>
      <c r="O212" s="45">
        <v>0</v>
      </c>
      <c r="P212" s="45">
        <v>0</v>
      </c>
      <c r="Q212" s="45">
        <v>6</v>
      </c>
      <c r="R212" s="45" t="s">
        <v>89</v>
      </c>
      <c r="S212" s="45">
        <v>1</v>
      </c>
      <c r="T212" s="45">
        <v>2</v>
      </c>
      <c r="U212" s="45">
        <v>2</v>
      </c>
      <c r="V212" s="45">
        <v>0</v>
      </c>
      <c r="W212" s="45">
        <v>1</v>
      </c>
      <c r="X212" s="45">
        <v>0</v>
      </c>
      <c r="Y212" s="45">
        <v>0</v>
      </c>
      <c r="Z212" s="45">
        <v>4</v>
      </c>
      <c r="AA212" s="45">
        <v>0</v>
      </c>
      <c r="AB212" s="45">
        <v>0</v>
      </c>
      <c r="AC212" s="247"/>
      <c r="AD212" s="95" t="s">
        <v>116</v>
      </c>
      <c r="AE212" s="145"/>
      <c r="AF212" s="145"/>
      <c r="AG212" s="145"/>
      <c r="AH212" s="145"/>
      <c r="AI212" s="145"/>
      <c r="AJ212" s="145"/>
      <c r="AK212" s="146"/>
      <c r="AL212" s="141"/>
    </row>
    <row r="213" spans="1:38" s="36" customFormat="1" ht="63.75" customHeight="1">
      <c r="A213" s="260"/>
      <c r="B213" s="45"/>
      <c r="C213" s="45"/>
      <c r="D213" s="45"/>
      <c r="E213" s="45"/>
      <c r="F213" s="45"/>
      <c r="G213" s="45"/>
      <c r="H213" s="45"/>
      <c r="I213" s="45"/>
      <c r="J213" s="45"/>
      <c r="K213" s="45"/>
      <c r="L213" s="45"/>
      <c r="M213" s="45"/>
      <c r="N213" s="45"/>
      <c r="O213" s="45"/>
      <c r="P213" s="45"/>
      <c r="Q213" s="45"/>
      <c r="R213" s="45"/>
      <c r="S213" s="45">
        <v>1</v>
      </c>
      <c r="T213" s="45">
        <v>2</v>
      </c>
      <c r="U213" s="45">
        <v>2</v>
      </c>
      <c r="V213" s="45">
        <v>0</v>
      </c>
      <c r="W213" s="45">
        <v>1</v>
      </c>
      <c r="X213" s="45">
        <v>0</v>
      </c>
      <c r="Y213" s="45">
        <v>0</v>
      </c>
      <c r="Z213" s="45">
        <v>4</v>
      </c>
      <c r="AA213" s="45">
        <v>0</v>
      </c>
      <c r="AB213" s="45">
        <v>1</v>
      </c>
      <c r="AC213" s="110" t="s">
        <v>269</v>
      </c>
      <c r="AD213" s="55" t="s">
        <v>130</v>
      </c>
      <c r="AE213" s="40">
        <v>12</v>
      </c>
      <c r="AF213" s="87">
        <v>12</v>
      </c>
      <c r="AG213" s="40">
        <v>12</v>
      </c>
      <c r="AH213" s="40">
        <v>12</v>
      </c>
      <c r="AI213" s="40">
        <v>12</v>
      </c>
      <c r="AJ213" s="40">
        <v>12</v>
      </c>
      <c r="AK213" s="67">
        <f>SUM(AE213:AJ213)</f>
        <v>72</v>
      </c>
      <c r="AL213" s="54">
        <v>2023</v>
      </c>
    </row>
    <row r="214" spans="1:38" s="36" customFormat="1" ht="127.5" customHeight="1">
      <c r="A214" s="260"/>
      <c r="B214" s="45">
        <v>0</v>
      </c>
      <c r="C214" s="58">
        <v>2</v>
      </c>
      <c r="D214" s="58">
        <v>9</v>
      </c>
      <c r="E214" s="58">
        <v>0</v>
      </c>
      <c r="F214" s="58">
        <v>7</v>
      </c>
      <c r="G214" s="58">
        <v>0</v>
      </c>
      <c r="H214" s="58">
        <v>1</v>
      </c>
      <c r="I214" s="58">
        <v>1</v>
      </c>
      <c r="J214" s="58">
        <v>2</v>
      </c>
      <c r="K214" s="58">
        <v>2</v>
      </c>
      <c r="L214" s="58">
        <v>0</v>
      </c>
      <c r="M214" s="58">
        <v>1</v>
      </c>
      <c r="N214" s="58">
        <v>1</v>
      </c>
      <c r="O214" s="58">
        <v>0</v>
      </c>
      <c r="P214" s="58">
        <v>9</v>
      </c>
      <c r="Q214" s="58">
        <v>2</v>
      </c>
      <c r="R214" s="58" t="s">
        <v>89</v>
      </c>
      <c r="S214" s="58">
        <v>1</v>
      </c>
      <c r="T214" s="58">
        <v>2</v>
      </c>
      <c r="U214" s="58">
        <v>2</v>
      </c>
      <c r="V214" s="58">
        <v>0</v>
      </c>
      <c r="W214" s="58">
        <v>1</v>
      </c>
      <c r="X214" s="58">
        <v>0</v>
      </c>
      <c r="Y214" s="58">
        <v>0</v>
      </c>
      <c r="Z214" s="58">
        <v>5</v>
      </c>
      <c r="AA214" s="58">
        <v>0</v>
      </c>
      <c r="AB214" s="58">
        <v>0</v>
      </c>
      <c r="AC214" s="224" t="s">
        <v>392</v>
      </c>
      <c r="AD214" s="95" t="s">
        <v>116</v>
      </c>
      <c r="AE214" s="136"/>
      <c r="AF214" s="166"/>
      <c r="AG214" s="136">
        <v>50000</v>
      </c>
      <c r="AH214" s="136"/>
      <c r="AI214" s="136"/>
      <c r="AJ214" s="136"/>
      <c r="AK214" s="103">
        <f>SUM(AE214:AJ214)</f>
        <v>50000</v>
      </c>
      <c r="AL214" s="141">
        <v>2020</v>
      </c>
    </row>
    <row r="215" spans="1:38" s="36" customFormat="1" ht="141" customHeight="1">
      <c r="A215" s="260"/>
      <c r="B215" s="45"/>
      <c r="C215" s="58"/>
      <c r="D215" s="58"/>
      <c r="E215" s="58"/>
      <c r="F215" s="58"/>
      <c r="G215" s="58"/>
      <c r="H215" s="58"/>
      <c r="I215" s="58"/>
      <c r="J215" s="58"/>
      <c r="K215" s="58"/>
      <c r="L215" s="58"/>
      <c r="M215" s="58"/>
      <c r="N215" s="58"/>
      <c r="O215" s="58"/>
      <c r="P215" s="58"/>
      <c r="Q215" s="58"/>
      <c r="R215" s="58"/>
      <c r="S215" s="58">
        <v>1</v>
      </c>
      <c r="T215" s="58">
        <v>2</v>
      </c>
      <c r="U215" s="58">
        <v>2</v>
      </c>
      <c r="V215" s="58">
        <v>0</v>
      </c>
      <c r="W215" s="58">
        <v>1</v>
      </c>
      <c r="X215" s="58">
        <v>0</v>
      </c>
      <c r="Y215" s="58">
        <v>0</v>
      </c>
      <c r="Z215" s="58">
        <v>5</v>
      </c>
      <c r="AA215" s="58">
        <v>0</v>
      </c>
      <c r="AB215" s="58">
        <v>1</v>
      </c>
      <c r="AC215" s="123" t="s">
        <v>393</v>
      </c>
      <c r="AD215" s="59" t="s">
        <v>115</v>
      </c>
      <c r="AE215" s="149"/>
      <c r="AF215" s="147"/>
      <c r="AG215" s="149">
        <v>1</v>
      </c>
      <c r="AH215" s="149"/>
      <c r="AI215" s="149"/>
      <c r="AJ215" s="149"/>
      <c r="AK215" s="218">
        <f>SUM(AE215:AJ215)</f>
        <v>1</v>
      </c>
      <c r="AL215" s="133">
        <v>2020</v>
      </c>
    </row>
    <row r="216" spans="1:38" s="36" customFormat="1" ht="48" customHeight="1">
      <c r="A216" s="260"/>
      <c r="B216" s="45"/>
      <c r="C216" s="45"/>
      <c r="D216" s="45"/>
      <c r="E216" s="45"/>
      <c r="F216" s="45"/>
      <c r="G216" s="45"/>
      <c r="H216" s="45"/>
      <c r="I216" s="45"/>
      <c r="J216" s="45"/>
      <c r="K216" s="45"/>
      <c r="L216" s="45"/>
      <c r="M216" s="45"/>
      <c r="N216" s="45"/>
      <c r="O216" s="45"/>
      <c r="P216" s="45"/>
      <c r="Q216" s="45"/>
      <c r="R216" s="45"/>
      <c r="S216" s="45">
        <v>1</v>
      </c>
      <c r="T216" s="45">
        <v>2</v>
      </c>
      <c r="U216" s="45">
        <v>2</v>
      </c>
      <c r="V216" s="45">
        <v>0</v>
      </c>
      <c r="W216" s="45">
        <v>2</v>
      </c>
      <c r="X216" s="45">
        <v>0</v>
      </c>
      <c r="Y216" s="45">
        <v>0</v>
      </c>
      <c r="Z216" s="45">
        <v>0</v>
      </c>
      <c r="AA216" s="45">
        <v>0</v>
      </c>
      <c r="AB216" s="45">
        <v>0</v>
      </c>
      <c r="AC216" s="112" t="s">
        <v>117</v>
      </c>
      <c r="AD216" s="93"/>
      <c r="AE216" s="148"/>
      <c r="AF216" s="148"/>
      <c r="AG216" s="148"/>
      <c r="AH216" s="148"/>
      <c r="AI216" s="148"/>
      <c r="AJ216" s="148"/>
      <c r="AK216" s="104"/>
      <c r="AL216" s="135"/>
    </row>
    <row r="217" spans="1:38" s="36" customFormat="1" ht="49.5" customHeight="1">
      <c r="A217" s="260"/>
      <c r="B217" s="45"/>
      <c r="C217" s="45"/>
      <c r="D217" s="45"/>
      <c r="E217" s="45"/>
      <c r="F217" s="45"/>
      <c r="G217" s="45"/>
      <c r="H217" s="45"/>
      <c r="I217" s="45"/>
      <c r="J217" s="45"/>
      <c r="K217" s="45"/>
      <c r="L217" s="45"/>
      <c r="M217" s="45"/>
      <c r="N217" s="45"/>
      <c r="O217" s="45"/>
      <c r="P217" s="45"/>
      <c r="Q217" s="45"/>
      <c r="R217" s="45"/>
      <c r="S217" s="45">
        <v>1</v>
      </c>
      <c r="T217" s="45">
        <v>2</v>
      </c>
      <c r="U217" s="45">
        <v>2</v>
      </c>
      <c r="V217" s="45">
        <v>0</v>
      </c>
      <c r="W217" s="45">
        <v>2</v>
      </c>
      <c r="X217" s="45">
        <v>0</v>
      </c>
      <c r="Y217" s="45">
        <v>0</v>
      </c>
      <c r="Z217" s="45">
        <v>0</v>
      </c>
      <c r="AA217" s="45">
        <v>0</v>
      </c>
      <c r="AB217" s="45">
        <v>1</v>
      </c>
      <c r="AC217" s="110" t="s">
        <v>121</v>
      </c>
      <c r="AD217" s="55" t="s">
        <v>114</v>
      </c>
      <c r="AE217" s="40">
        <v>80</v>
      </c>
      <c r="AF217" s="40">
        <v>80</v>
      </c>
      <c r="AG217" s="40">
        <v>80</v>
      </c>
      <c r="AH217" s="40">
        <v>80</v>
      </c>
      <c r="AI217" s="40">
        <v>80</v>
      </c>
      <c r="AJ217" s="40">
        <v>80</v>
      </c>
      <c r="AK217" s="67">
        <f>SUM(AF217)</f>
        <v>80</v>
      </c>
      <c r="AL217" s="54">
        <v>2023</v>
      </c>
    </row>
    <row r="218" spans="1:38" s="36" customFormat="1" ht="75">
      <c r="A218" s="260"/>
      <c r="B218" s="45"/>
      <c r="C218" s="45"/>
      <c r="D218" s="45"/>
      <c r="E218" s="45"/>
      <c r="F218" s="45"/>
      <c r="G218" s="45"/>
      <c r="H218" s="45"/>
      <c r="I218" s="45"/>
      <c r="J218" s="45"/>
      <c r="K218" s="45"/>
      <c r="L218" s="45"/>
      <c r="M218" s="45"/>
      <c r="N218" s="45"/>
      <c r="O218" s="45"/>
      <c r="P218" s="45"/>
      <c r="Q218" s="45"/>
      <c r="R218" s="45"/>
      <c r="S218" s="45">
        <v>1</v>
      </c>
      <c r="T218" s="45">
        <v>2</v>
      </c>
      <c r="U218" s="45">
        <v>2</v>
      </c>
      <c r="V218" s="45">
        <v>0</v>
      </c>
      <c r="W218" s="45">
        <v>2</v>
      </c>
      <c r="X218" s="45">
        <v>0</v>
      </c>
      <c r="Y218" s="45">
        <v>0</v>
      </c>
      <c r="Z218" s="45">
        <v>0</v>
      </c>
      <c r="AA218" s="45">
        <v>0</v>
      </c>
      <c r="AB218" s="45">
        <v>2</v>
      </c>
      <c r="AC218" s="110" t="s">
        <v>243</v>
      </c>
      <c r="AD218" s="55" t="s">
        <v>114</v>
      </c>
      <c r="AE218" s="40">
        <v>90</v>
      </c>
      <c r="AF218" s="40">
        <v>90</v>
      </c>
      <c r="AG218" s="40">
        <v>90</v>
      </c>
      <c r="AH218" s="40">
        <v>90</v>
      </c>
      <c r="AI218" s="40">
        <v>90</v>
      </c>
      <c r="AJ218" s="40">
        <v>90</v>
      </c>
      <c r="AK218" s="67">
        <v>90</v>
      </c>
      <c r="AL218" s="54">
        <v>2023</v>
      </c>
    </row>
    <row r="219" spans="1:38" s="36" customFormat="1" ht="50.25" customHeight="1">
      <c r="A219" s="260"/>
      <c r="B219" s="45"/>
      <c r="C219" s="45"/>
      <c r="D219" s="45"/>
      <c r="E219" s="45"/>
      <c r="F219" s="45"/>
      <c r="G219" s="45"/>
      <c r="H219" s="45"/>
      <c r="I219" s="45"/>
      <c r="J219" s="45"/>
      <c r="K219" s="45"/>
      <c r="L219" s="45"/>
      <c r="M219" s="45"/>
      <c r="N219" s="45"/>
      <c r="O219" s="45"/>
      <c r="P219" s="45"/>
      <c r="Q219" s="45"/>
      <c r="R219" s="45"/>
      <c r="S219" s="45">
        <v>1</v>
      </c>
      <c r="T219" s="45">
        <v>2</v>
      </c>
      <c r="U219" s="45">
        <v>2</v>
      </c>
      <c r="V219" s="45">
        <v>0</v>
      </c>
      <c r="W219" s="45">
        <v>2</v>
      </c>
      <c r="X219" s="45">
        <v>0</v>
      </c>
      <c r="Y219" s="45">
        <v>0</v>
      </c>
      <c r="Z219" s="45">
        <v>0</v>
      </c>
      <c r="AA219" s="45">
        <v>0</v>
      </c>
      <c r="AB219" s="45">
        <v>3</v>
      </c>
      <c r="AC219" s="110" t="s">
        <v>96</v>
      </c>
      <c r="AD219" s="55" t="s">
        <v>114</v>
      </c>
      <c r="AE219" s="40">
        <v>65</v>
      </c>
      <c r="AF219" s="40">
        <v>65</v>
      </c>
      <c r="AG219" s="40">
        <v>65</v>
      </c>
      <c r="AH219" s="40">
        <v>65</v>
      </c>
      <c r="AI219" s="40">
        <v>65</v>
      </c>
      <c r="AJ219" s="40">
        <v>65</v>
      </c>
      <c r="AK219" s="67">
        <v>65</v>
      </c>
      <c r="AL219" s="54">
        <v>2023</v>
      </c>
    </row>
    <row r="220" spans="1:38" s="36" customFormat="1" ht="60">
      <c r="A220" s="260"/>
      <c r="B220" s="45"/>
      <c r="C220" s="45"/>
      <c r="D220" s="45"/>
      <c r="E220" s="45"/>
      <c r="F220" s="45"/>
      <c r="G220" s="45"/>
      <c r="H220" s="45"/>
      <c r="I220" s="45"/>
      <c r="J220" s="45"/>
      <c r="K220" s="45"/>
      <c r="L220" s="45"/>
      <c r="M220" s="45"/>
      <c r="N220" s="45"/>
      <c r="O220" s="45"/>
      <c r="P220" s="45"/>
      <c r="Q220" s="45"/>
      <c r="R220" s="45"/>
      <c r="S220" s="45">
        <v>1</v>
      </c>
      <c r="T220" s="45">
        <v>2</v>
      </c>
      <c r="U220" s="45">
        <v>2</v>
      </c>
      <c r="V220" s="45">
        <v>0</v>
      </c>
      <c r="W220" s="45">
        <v>2</v>
      </c>
      <c r="X220" s="45">
        <v>0</v>
      </c>
      <c r="Y220" s="45">
        <v>0</v>
      </c>
      <c r="Z220" s="45">
        <v>0</v>
      </c>
      <c r="AA220" s="45">
        <v>0</v>
      </c>
      <c r="AB220" s="45">
        <v>4</v>
      </c>
      <c r="AC220" s="110" t="s">
        <v>97</v>
      </c>
      <c r="AD220" s="55" t="s">
        <v>114</v>
      </c>
      <c r="AE220" s="40">
        <v>90</v>
      </c>
      <c r="AF220" s="40">
        <v>90</v>
      </c>
      <c r="AG220" s="40">
        <v>90</v>
      </c>
      <c r="AH220" s="40">
        <v>90</v>
      </c>
      <c r="AI220" s="40">
        <v>90</v>
      </c>
      <c r="AJ220" s="40">
        <v>90</v>
      </c>
      <c r="AK220" s="67">
        <v>90</v>
      </c>
      <c r="AL220" s="54">
        <v>2023</v>
      </c>
    </row>
    <row r="221" spans="1:38" s="36" customFormat="1" ht="81" customHeight="1">
      <c r="A221" s="260"/>
      <c r="B221" s="45"/>
      <c r="C221" s="45"/>
      <c r="D221" s="45"/>
      <c r="E221" s="45"/>
      <c r="F221" s="45"/>
      <c r="G221" s="45"/>
      <c r="H221" s="45"/>
      <c r="I221" s="45"/>
      <c r="J221" s="45"/>
      <c r="K221" s="45"/>
      <c r="L221" s="45"/>
      <c r="M221" s="45"/>
      <c r="N221" s="45"/>
      <c r="O221" s="45"/>
      <c r="P221" s="45"/>
      <c r="Q221" s="45"/>
      <c r="R221" s="45"/>
      <c r="S221" s="45">
        <v>1</v>
      </c>
      <c r="T221" s="45">
        <v>2</v>
      </c>
      <c r="U221" s="45">
        <v>2</v>
      </c>
      <c r="V221" s="45">
        <v>0</v>
      </c>
      <c r="W221" s="45">
        <v>2</v>
      </c>
      <c r="X221" s="45">
        <v>0</v>
      </c>
      <c r="Y221" s="45">
        <v>0</v>
      </c>
      <c r="Z221" s="45">
        <v>1</v>
      </c>
      <c r="AA221" s="45">
        <v>0</v>
      </c>
      <c r="AB221" s="45">
        <v>0</v>
      </c>
      <c r="AC221" s="113" t="s">
        <v>98</v>
      </c>
      <c r="AD221" s="102"/>
      <c r="AE221" s="136"/>
      <c r="AF221" s="136"/>
      <c r="AG221" s="136"/>
      <c r="AH221" s="136"/>
      <c r="AI221" s="136"/>
      <c r="AJ221" s="136"/>
      <c r="AK221" s="103"/>
      <c r="AL221" s="141"/>
    </row>
    <row r="222" spans="1:38" s="36" customFormat="1" ht="51" customHeight="1">
      <c r="A222" s="260"/>
      <c r="B222" s="45"/>
      <c r="C222" s="45"/>
      <c r="D222" s="45"/>
      <c r="E222" s="45"/>
      <c r="F222" s="45"/>
      <c r="G222" s="45"/>
      <c r="H222" s="45"/>
      <c r="I222" s="45"/>
      <c r="J222" s="45"/>
      <c r="K222" s="45"/>
      <c r="L222" s="45"/>
      <c r="M222" s="45"/>
      <c r="N222" s="45"/>
      <c r="O222" s="45"/>
      <c r="P222" s="45"/>
      <c r="Q222" s="45"/>
      <c r="R222" s="45"/>
      <c r="S222" s="45">
        <v>1</v>
      </c>
      <c r="T222" s="45">
        <v>2</v>
      </c>
      <c r="U222" s="45">
        <v>2</v>
      </c>
      <c r="V222" s="45">
        <v>0</v>
      </c>
      <c r="W222" s="45">
        <v>2</v>
      </c>
      <c r="X222" s="45">
        <v>0</v>
      </c>
      <c r="Y222" s="45">
        <v>0</v>
      </c>
      <c r="Z222" s="45">
        <v>1</v>
      </c>
      <c r="AA222" s="45">
        <v>0</v>
      </c>
      <c r="AB222" s="45">
        <v>1</v>
      </c>
      <c r="AC222" s="110" t="s">
        <v>25</v>
      </c>
      <c r="AD222" s="55" t="s">
        <v>115</v>
      </c>
      <c r="AE222" s="40">
        <v>1</v>
      </c>
      <c r="AF222" s="40">
        <v>1</v>
      </c>
      <c r="AG222" s="40">
        <v>1</v>
      </c>
      <c r="AH222" s="40">
        <v>1</v>
      </c>
      <c r="AI222" s="40">
        <v>1</v>
      </c>
      <c r="AJ222" s="40">
        <v>1</v>
      </c>
      <c r="AK222" s="67">
        <f>SUM(AE222:AJ222)</f>
        <v>6</v>
      </c>
      <c r="AL222" s="40">
        <v>2023</v>
      </c>
    </row>
    <row r="223" spans="1:38" s="36" customFormat="1" ht="60" customHeight="1" hidden="1">
      <c r="A223" s="260"/>
      <c r="B223" s="45">
        <v>0</v>
      </c>
      <c r="C223" s="45">
        <v>2</v>
      </c>
      <c r="D223" s="45">
        <v>9</v>
      </c>
      <c r="E223" s="45">
        <v>1</v>
      </c>
      <c r="F223" s="45">
        <v>0</v>
      </c>
      <c r="G223" s="45">
        <v>0</v>
      </c>
      <c r="H223" s="45">
        <v>4</v>
      </c>
      <c r="I223" s="45">
        <v>1</v>
      </c>
      <c r="J223" s="45">
        <v>2</v>
      </c>
      <c r="K223" s="45">
        <v>2</v>
      </c>
      <c r="L223" s="45"/>
      <c r="M223" s="45"/>
      <c r="N223" s="45">
        <v>7</v>
      </c>
      <c r="O223" s="45">
        <v>5</v>
      </c>
      <c r="P223" s="45">
        <v>0</v>
      </c>
      <c r="Q223" s="45">
        <v>1</v>
      </c>
      <c r="R223" s="45"/>
      <c r="S223" s="45">
        <v>1</v>
      </c>
      <c r="T223" s="45">
        <v>2</v>
      </c>
      <c r="U223" s="45">
        <v>2</v>
      </c>
      <c r="V223" s="45">
        <v>0</v>
      </c>
      <c r="W223" s="45">
        <v>2</v>
      </c>
      <c r="X223" s="45">
        <v>0</v>
      </c>
      <c r="Y223" s="45">
        <v>0</v>
      </c>
      <c r="Z223" s="45">
        <v>2</v>
      </c>
      <c r="AA223" s="45">
        <v>0</v>
      </c>
      <c r="AB223" s="45">
        <v>0</v>
      </c>
      <c r="AC223" s="246" t="s">
        <v>99</v>
      </c>
      <c r="AD223" s="95" t="s">
        <v>116</v>
      </c>
      <c r="AE223" s="142"/>
      <c r="AF223" s="142"/>
      <c r="AG223" s="142"/>
      <c r="AH223" s="142"/>
      <c r="AI223" s="142"/>
      <c r="AJ223" s="142"/>
      <c r="AK223" s="143"/>
      <c r="AL223" s="136"/>
    </row>
    <row r="224" spans="1:38" s="36" customFormat="1" ht="96.75" customHeight="1">
      <c r="A224" s="260"/>
      <c r="B224" s="45">
        <v>0</v>
      </c>
      <c r="C224" s="45">
        <v>2</v>
      </c>
      <c r="D224" s="45">
        <v>9</v>
      </c>
      <c r="E224" s="45">
        <v>1</v>
      </c>
      <c r="F224" s="45">
        <v>0</v>
      </c>
      <c r="G224" s="45">
        <v>0</v>
      </c>
      <c r="H224" s="45">
        <v>4</v>
      </c>
      <c r="I224" s="45">
        <v>1</v>
      </c>
      <c r="J224" s="45">
        <v>2</v>
      </c>
      <c r="K224" s="45">
        <v>2</v>
      </c>
      <c r="L224" s="45">
        <v>0</v>
      </c>
      <c r="M224" s="45">
        <v>2</v>
      </c>
      <c r="N224" s="45">
        <v>1</v>
      </c>
      <c r="O224" s="45">
        <v>0</v>
      </c>
      <c r="P224" s="45">
        <v>5</v>
      </c>
      <c r="Q224" s="45">
        <v>0</v>
      </c>
      <c r="R224" s="45" t="s">
        <v>89</v>
      </c>
      <c r="S224" s="45">
        <v>1</v>
      </c>
      <c r="T224" s="45">
        <v>2</v>
      </c>
      <c r="U224" s="45">
        <v>2</v>
      </c>
      <c r="V224" s="45">
        <v>0</v>
      </c>
      <c r="W224" s="45">
        <v>2</v>
      </c>
      <c r="X224" s="45">
        <v>0</v>
      </c>
      <c r="Y224" s="45">
        <v>0</v>
      </c>
      <c r="Z224" s="45">
        <v>2</v>
      </c>
      <c r="AA224" s="45">
        <v>0</v>
      </c>
      <c r="AB224" s="45">
        <v>0</v>
      </c>
      <c r="AC224" s="247"/>
      <c r="AD224" s="95" t="s">
        <v>116</v>
      </c>
      <c r="AE224" s="142">
        <v>3258400</v>
      </c>
      <c r="AF224" s="142">
        <v>3216800</v>
      </c>
      <c r="AG224" s="142">
        <v>3124400</v>
      </c>
      <c r="AH224" s="142">
        <v>3041900</v>
      </c>
      <c r="AI224" s="142">
        <v>3041900</v>
      </c>
      <c r="AJ224" s="142">
        <v>3041900</v>
      </c>
      <c r="AK224" s="143">
        <f>SUM(AE224:AJ224)</f>
        <v>18725300</v>
      </c>
      <c r="AL224" s="136">
        <v>2023</v>
      </c>
    </row>
    <row r="225" spans="1:38" s="36" customFormat="1" ht="119.25">
      <c r="A225" s="260"/>
      <c r="B225" s="45"/>
      <c r="C225" s="45"/>
      <c r="D225" s="45"/>
      <c r="E225" s="45"/>
      <c r="F225" s="45"/>
      <c r="G225" s="45"/>
      <c r="H225" s="45"/>
      <c r="I225" s="45"/>
      <c r="J225" s="45"/>
      <c r="K225" s="45"/>
      <c r="L225" s="45"/>
      <c r="M225" s="45"/>
      <c r="N225" s="45"/>
      <c r="O225" s="45"/>
      <c r="P225" s="45"/>
      <c r="Q225" s="45"/>
      <c r="R225" s="45"/>
      <c r="S225" s="45">
        <v>1</v>
      </c>
      <c r="T225" s="45">
        <v>2</v>
      </c>
      <c r="U225" s="45">
        <v>2</v>
      </c>
      <c r="V225" s="45">
        <v>0</v>
      </c>
      <c r="W225" s="45">
        <v>2</v>
      </c>
      <c r="X225" s="45">
        <v>0</v>
      </c>
      <c r="Y225" s="45">
        <v>0</v>
      </c>
      <c r="Z225" s="45">
        <v>2</v>
      </c>
      <c r="AA225" s="45">
        <v>0</v>
      </c>
      <c r="AB225" s="45">
        <v>1</v>
      </c>
      <c r="AC225" s="85" t="s">
        <v>26</v>
      </c>
      <c r="AD225" s="55" t="s">
        <v>130</v>
      </c>
      <c r="AE225" s="87">
        <v>1118</v>
      </c>
      <c r="AF225" s="87">
        <v>1118</v>
      </c>
      <c r="AG225" s="87">
        <v>1118</v>
      </c>
      <c r="AH225" s="87">
        <v>1118</v>
      </c>
      <c r="AI225" s="87">
        <v>1118</v>
      </c>
      <c r="AJ225" s="87">
        <v>1118</v>
      </c>
      <c r="AK225" s="167">
        <f>SUM(AE225:AJ225)</f>
        <v>6708</v>
      </c>
      <c r="AL225" s="54">
        <v>2023</v>
      </c>
    </row>
    <row r="226" spans="1:38" s="36" customFormat="1" ht="120">
      <c r="A226" s="260"/>
      <c r="B226" s="45"/>
      <c r="C226" s="45"/>
      <c r="D226" s="45"/>
      <c r="E226" s="45"/>
      <c r="F226" s="45"/>
      <c r="G226" s="45"/>
      <c r="H226" s="45"/>
      <c r="I226" s="45"/>
      <c r="J226" s="45"/>
      <c r="K226" s="45"/>
      <c r="L226" s="45"/>
      <c r="M226" s="45"/>
      <c r="N226" s="45"/>
      <c r="O226" s="45"/>
      <c r="P226" s="45"/>
      <c r="Q226" s="45"/>
      <c r="R226" s="45"/>
      <c r="S226" s="45">
        <v>1</v>
      </c>
      <c r="T226" s="45">
        <v>2</v>
      </c>
      <c r="U226" s="45">
        <v>2</v>
      </c>
      <c r="V226" s="45">
        <v>0</v>
      </c>
      <c r="W226" s="45">
        <v>2</v>
      </c>
      <c r="X226" s="45">
        <v>0</v>
      </c>
      <c r="Y226" s="45">
        <v>0</v>
      </c>
      <c r="Z226" s="45">
        <v>3</v>
      </c>
      <c r="AA226" s="45">
        <v>0</v>
      </c>
      <c r="AB226" s="45">
        <v>0</v>
      </c>
      <c r="AC226" s="188" t="s">
        <v>367</v>
      </c>
      <c r="AD226" s="189"/>
      <c r="AE226" s="204"/>
      <c r="AF226" s="204"/>
      <c r="AG226" s="204"/>
      <c r="AH226" s="204"/>
      <c r="AI226" s="204"/>
      <c r="AJ226" s="204"/>
      <c r="AK226" s="205"/>
      <c r="AL226" s="203"/>
    </row>
    <row r="227" spans="1:38" s="36" customFormat="1" ht="119.25">
      <c r="A227" s="260"/>
      <c r="B227" s="45"/>
      <c r="C227" s="45"/>
      <c r="D227" s="45"/>
      <c r="E227" s="45"/>
      <c r="F227" s="45"/>
      <c r="G227" s="45"/>
      <c r="H227" s="45"/>
      <c r="I227" s="45"/>
      <c r="J227" s="45"/>
      <c r="K227" s="45"/>
      <c r="L227" s="45"/>
      <c r="M227" s="45"/>
      <c r="N227" s="45"/>
      <c r="O227" s="45"/>
      <c r="P227" s="45"/>
      <c r="Q227" s="45"/>
      <c r="R227" s="45"/>
      <c r="S227" s="45">
        <v>1</v>
      </c>
      <c r="T227" s="45">
        <v>2</v>
      </c>
      <c r="U227" s="45">
        <v>2</v>
      </c>
      <c r="V227" s="45">
        <v>0</v>
      </c>
      <c r="W227" s="45">
        <v>2</v>
      </c>
      <c r="X227" s="45">
        <v>0</v>
      </c>
      <c r="Y227" s="45">
        <v>0</v>
      </c>
      <c r="Z227" s="45">
        <v>3</v>
      </c>
      <c r="AA227" s="45">
        <v>0</v>
      </c>
      <c r="AB227" s="45">
        <v>1</v>
      </c>
      <c r="AC227" s="85" t="s">
        <v>368</v>
      </c>
      <c r="AD227" s="55" t="s">
        <v>115</v>
      </c>
      <c r="AE227" s="87">
        <v>0</v>
      </c>
      <c r="AF227" s="87">
        <v>120</v>
      </c>
      <c r="AG227" s="87"/>
      <c r="AH227" s="87"/>
      <c r="AI227" s="87"/>
      <c r="AJ227" s="87"/>
      <c r="AK227" s="167">
        <v>120</v>
      </c>
      <c r="AL227" s="54">
        <v>2019</v>
      </c>
    </row>
    <row r="228" spans="1:38" s="36" customFormat="1" ht="105">
      <c r="A228" s="260"/>
      <c r="B228" s="45"/>
      <c r="C228" s="45"/>
      <c r="D228" s="45"/>
      <c r="E228" s="45"/>
      <c r="F228" s="45"/>
      <c r="G228" s="45"/>
      <c r="H228" s="45"/>
      <c r="I228" s="45"/>
      <c r="J228" s="45"/>
      <c r="K228" s="45"/>
      <c r="L228" s="45"/>
      <c r="M228" s="45"/>
      <c r="N228" s="45"/>
      <c r="O228" s="45"/>
      <c r="P228" s="45"/>
      <c r="Q228" s="45"/>
      <c r="R228" s="45"/>
      <c r="S228" s="45">
        <v>1</v>
      </c>
      <c r="T228" s="45">
        <v>2</v>
      </c>
      <c r="U228" s="45">
        <v>2</v>
      </c>
      <c r="V228" s="45">
        <v>0</v>
      </c>
      <c r="W228" s="45">
        <v>2</v>
      </c>
      <c r="X228" s="45">
        <v>0</v>
      </c>
      <c r="Y228" s="45">
        <v>0</v>
      </c>
      <c r="Z228" s="45">
        <v>4</v>
      </c>
      <c r="AA228" s="45">
        <v>0</v>
      </c>
      <c r="AB228" s="45">
        <v>0</v>
      </c>
      <c r="AC228" s="188" t="s">
        <v>346</v>
      </c>
      <c r="AD228" s="189"/>
      <c r="AE228" s="204"/>
      <c r="AF228" s="204"/>
      <c r="AG228" s="204"/>
      <c r="AH228" s="204"/>
      <c r="AI228" s="204"/>
      <c r="AJ228" s="204"/>
      <c r="AK228" s="205"/>
      <c r="AL228" s="203"/>
    </row>
    <row r="229" spans="1:38" s="36" customFormat="1" ht="75.75" customHeight="1">
      <c r="A229" s="260"/>
      <c r="B229" s="45"/>
      <c r="C229" s="45"/>
      <c r="D229" s="45"/>
      <c r="E229" s="45"/>
      <c r="F229" s="45"/>
      <c r="G229" s="45"/>
      <c r="H229" s="45"/>
      <c r="I229" s="45"/>
      <c r="J229" s="45"/>
      <c r="K229" s="45"/>
      <c r="L229" s="45"/>
      <c r="M229" s="45"/>
      <c r="N229" s="45"/>
      <c r="O229" s="45"/>
      <c r="P229" s="45"/>
      <c r="Q229" s="45"/>
      <c r="R229" s="45"/>
      <c r="S229" s="45">
        <v>1</v>
      </c>
      <c r="T229" s="45">
        <v>2</v>
      </c>
      <c r="U229" s="45">
        <v>2</v>
      </c>
      <c r="V229" s="45">
        <v>0</v>
      </c>
      <c r="W229" s="45">
        <v>2</v>
      </c>
      <c r="X229" s="45">
        <v>0</v>
      </c>
      <c r="Y229" s="45">
        <v>0</v>
      </c>
      <c r="Z229" s="45">
        <v>4</v>
      </c>
      <c r="AA229" s="45">
        <v>0</v>
      </c>
      <c r="AB229" s="45">
        <v>1</v>
      </c>
      <c r="AC229" s="187" t="s">
        <v>396</v>
      </c>
      <c r="AD229" s="55" t="s">
        <v>114</v>
      </c>
      <c r="AE229" s="87">
        <v>0</v>
      </c>
      <c r="AF229" s="87">
        <v>80</v>
      </c>
      <c r="AG229" s="87"/>
      <c r="AH229" s="87"/>
      <c r="AI229" s="87"/>
      <c r="AJ229" s="87"/>
      <c r="AK229" s="167">
        <v>80</v>
      </c>
      <c r="AL229" s="54">
        <v>2019</v>
      </c>
    </row>
    <row r="230" spans="1:38" s="36" customFormat="1" ht="75">
      <c r="A230" s="260"/>
      <c r="B230" s="45"/>
      <c r="C230" s="45"/>
      <c r="D230" s="45"/>
      <c r="E230" s="45"/>
      <c r="F230" s="45"/>
      <c r="G230" s="45"/>
      <c r="H230" s="45"/>
      <c r="I230" s="45"/>
      <c r="J230" s="45"/>
      <c r="K230" s="45"/>
      <c r="L230" s="45"/>
      <c r="M230" s="45"/>
      <c r="N230" s="45"/>
      <c r="O230" s="45"/>
      <c r="P230" s="45"/>
      <c r="Q230" s="45"/>
      <c r="R230" s="45"/>
      <c r="S230" s="45">
        <v>1</v>
      </c>
      <c r="T230" s="45">
        <v>2</v>
      </c>
      <c r="U230" s="45">
        <v>2</v>
      </c>
      <c r="V230" s="45">
        <v>0</v>
      </c>
      <c r="W230" s="45">
        <v>3</v>
      </c>
      <c r="X230" s="45">
        <v>0</v>
      </c>
      <c r="Y230" s="45">
        <v>0</v>
      </c>
      <c r="Z230" s="45">
        <v>0</v>
      </c>
      <c r="AA230" s="45">
        <v>0</v>
      </c>
      <c r="AB230" s="45">
        <v>0</v>
      </c>
      <c r="AC230" s="112" t="s">
        <v>122</v>
      </c>
      <c r="AD230" s="93"/>
      <c r="AE230" s="148"/>
      <c r="AF230" s="148"/>
      <c r="AG230" s="148"/>
      <c r="AH230" s="148"/>
      <c r="AI230" s="148"/>
      <c r="AJ230" s="148"/>
      <c r="AK230" s="104"/>
      <c r="AL230" s="135"/>
    </row>
    <row r="231" spans="1:38" s="36" customFormat="1" ht="75">
      <c r="A231" s="260"/>
      <c r="B231" s="45"/>
      <c r="C231" s="45"/>
      <c r="D231" s="45"/>
      <c r="E231" s="45"/>
      <c r="F231" s="45"/>
      <c r="G231" s="45"/>
      <c r="H231" s="45"/>
      <c r="I231" s="45"/>
      <c r="J231" s="45"/>
      <c r="K231" s="45"/>
      <c r="L231" s="45"/>
      <c r="M231" s="45"/>
      <c r="N231" s="45"/>
      <c r="O231" s="45"/>
      <c r="P231" s="45"/>
      <c r="Q231" s="45"/>
      <c r="R231" s="45"/>
      <c r="S231" s="45">
        <v>1</v>
      </c>
      <c r="T231" s="45">
        <v>2</v>
      </c>
      <c r="U231" s="45">
        <v>2</v>
      </c>
      <c r="V231" s="45">
        <v>0</v>
      </c>
      <c r="W231" s="45">
        <v>3</v>
      </c>
      <c r="X231" s="45">
        <v>0</v>
      </c>
      <c r="Y231" s="45">
        <v>0</v>
      </c>
      <c r="Z231" s="45">
        <v>0</v>
      </c>
      <c r="AA231" s="45">
        <v>0</v>
      </c>
      <c r="AB231" s="45">
        <v>1</v>
      </c>
      <c r="AC231" s="110" t="s">
        <v>123</v>
      </c>
      <c r="AD231" s="55" t="s">
        <v>114</v>
      </c>
      <c r="AE231" s="40">
        <v>100</v>
      </c>
      <c r="AF231" s="40">
        <v>100</v>
      </c>
      <c r="AG231" s="40">
        <v>100</v>
      </c>
      <c r="AH231" s="40">
        <v>100</v>
      </c>
      <c r="AI231" s="40">
        <v>100</v>
      </c>
      <c r="AJ231" s="40">
        <v>100</v>
      </c>
      <c r="AK231" s="67">
        <v>100</v>
      </c>
      <c r="AL231" s="54">
        <v>2023</v>
      </c>
    </row>
    <row r="232" spans="1:38" s="36" customFormat="1" ht="69" customHeight="1">
      <c r="A232" s="260"/>
      <c r="B232" s="45"/>
      <c r="C232" s="45"/>
      <c r="D232" s="45"/>
      <c r="E232" s="45"/>
      <c r="F232" s="45"/>
      <c r="G232" s="45"/>
      <c r="H232" s="45"/>
      <c r="I232" s="45"/>
      <c r="J232" s="45"/>
      <c r="K232" s="45"/>
      <c r="L232" s="45"/>
      <c r="M232" s="45"/>
      <c r="N232" s="45"/>
      <c r="O232" s="45"/>
      <c r="P232" s="45"/>
      <c r="Q232" s="45"/>
      <c r="R232" s="45"/>
      <c r="S232" s="45">
        <v>1</v>
      </c>
      <c r="T232" s="45">
        <v>2</v>
      </c>
      <c r="U232" s="45">
        <v>2</v>
      </c>
      <c r="V232" s="45">
        <v>0</v>
      </c>
      <c r="W232" s="45">
        <v>3</v>
      </c>
      <c r="X232" s="45">
        <v>0</v>
      </c>
      <c r="Y232" s="45">
        <v>0</v>
      </c>
      <c r="Z232" s="45">
        <v>0</v>
      </c>
      <c r="AA232" s="45">
        <v>0</v>
      </c>
      <c r="AB232" s="45">
        <v>2</v>
      </c>
      <c r="AC232" s="116" t="s">
        <v>124</v>
      </c>
      <c r="AD232" s="55" t="s">
        <v>114</v>
      </c>
      <c r="AE232" s="40">
        <v>100</v>
      </c>
      <c r="AF232" s="40">
        <v>100</v>
      </c>
      <c r="AG232" s="40">
        <v>100</v>
      </c>
      <c r="AH232" s="40">
        <v>100</v>
      </c>
      <c r="AI232" s="40">
        <v>100</v>
      </c>
      <c r="AJ232" s="40">
        <v>100</v>
      </c>
      <c r="AK232" s="67">
        <v>100</v>
      </c>
      <c r="AL232" s="54">
        <v>2023</v>
      </c>
    </row>
    <row r="233" spans="1:38" s="36" customFormat="1" ht="81" customHeight="1">
      <c r="A233" s="260"/>
      <c r="B233" s="45"/>
      <c r="C233" s="45"/>
      <c r="D233" s="45"/>
      <c r="E233" s="45"/>
      <c r="F233" s="45"/>
      <c r="G233" s="45"/>
      <c r="H233" s="45"/>
      <c r="I233" s="45"/>
      <c r="J233" s="45"/>
      <c r="K233" s="45"/>
      <c r="L233" s="45"/>
      <c r="M233" s="45"/>
      <c r="N233" s="45"/>
      <c r="O233" s="45"/>
      <c r="P233" s="45"/>
      <c r="Q233" s="45"/>
      <c r="R233" s="45"/>
      <c r="S233" s="45">
        <v>1</v>
      </c>
      <c r="T233" s="45">
        <v>2</v>
      </c>
      <c r="U233" s="45">
        <v>2</v>
      </c>
      <c r="V233" s="45">
        <v>0</v>
      </c>
      <c r="W233" s="45">
        <v>3</v>
      </c>
      <c r="X233" s="45">
        <v>0</v>
      </c>
      <c r="Y233" s="45">
        <v>0</v>
      </c>
      <c r="Z233" s="45">
        <v>0</v>
      </c>
      <c r="AA233" s="45">
        <v>0</v>
      </c>
      <c r="AB233" s="45">
        <v>3</v>
      </c>
      <c r="AC233" s="110" t="s">
        <v>125</v>
      </c>
      <c r="AD233" s="55" t="s">
        <v>114</v>
      </c>
      <c r="AE233" s="40">
        <v>100</v>
      </c>
      <c r="AF233" s="40">
        <v>100</v>
      </c>
      <c r="AG233" s="40">
        <v>100</v>
      </c>
      <c r="AH233" s="40">
        <v>100</v>
      </c>
      <c r="AI233" s="40">
        <v>100</v>
      </c>
      <c r="AJ233" s="40">
        <v>100</v>
      </c>
      <c r="AK233" s="67">
        <v>100</v>
      </c>
      <c r="AL233" s="54">
        <v>2023</v>
      </c>
    </row>
    <row r="234" spans="1:38" s="36" customFormat="1" ht="73.5" customHeight="1">
      <c r="A234" s="260"/>
      <c r="B234" s="45">
        <v>0</v>
      </c>
      <c r="C234" s="45">
        <v>2</v>
      </c>
      <c r="D234" s="45">
        <v>9</v>
      </c>
      <c r="E234" s="45">
        <v>0</v>
      </c>
      <c r="F234" s="45">
        <v>7</v>
      </c>
      <c r="G234" s="45">
        <v>0</v>
      </c>
      <c r="H234" s="45">
        <v>1</v>
      </c>
      <c r="I234" s="45">
        <v>1</v>
      </c>
      <c r="J234" s="45">
        <v>2</v>
      </c>
      <c r="K234" s="45">
        <v>2</v>
      </c>
      <c r="L234" s="45"/>
      <c r="M234" s="45"/>
      <c r="N234" s="45">
        <v>1</v>
      </c>
      <c r="O234" s="45">
        <v>0</v>
      </c>
      <c r="P234" s="45">
        <v>3</v>
      </c>
      <c r="Q234" s="45">
        <v>8</v>
      </c>
      <c r="R234" s="45"/>
      <c r="S234" s="45">
        <v>1</v>
      </c>
      <c r="T234" s="45">
        <v>2</v>
      </c>
      <c r="U234" s="45">
        <v>2</v>
      </c>
      <c r="V234" s="45">
        <v>0</v>
      </c>
      <c r="W234" s="45">
        <v>3</v>
      </c>
      <c r="X234" s="45">
        <v>0</v>
      </c>
      <c r="Y234" s="45">
        <v>0</v>
      </c>
      <c r="Z234" s="45">
        <v>1</v>
      </c>
      <c r="AA234" s="45">
        <v>0</v>
      </c>
      <c r="AB234" s="45">
        <v>0</v>
      </c>
      <c r="AC234" s="246" t="s">
        <v>11</v>
      </c>
      <c r="AD234" s="95" t="s">
        <v>116</v>
      </c>
      <c r="AE234" s="136"/>
      <c r="AF234" s="145"/>
      <c r="AG234" s="136"/>
      <c r="AH234" s="136"/>
      <c r="AI234" s="136"/>
      <c r="AJ234" s="136"/>
      <c r="AK234" s="146"/>
      <c r="AL234" s="141"/>
    </row>
    <row r="235" spans="1:38" s="36" customFormat="1" ht="37.5" customHeight="1">
      <c r="A235" s="260"/>
      <c r="B235" s="45">
        <v>0</v>
      </c>
      <c r="C235" s="45">
        <v>2</v>
      </c>
      <c r="D235" s="45">
        <v>9</v>
      </c>
      <c r="E235" s="45">
        <v>0</v>
      </c>
      <c r="F235" s="45">
        <v>7</v>
      </c>
      <c r="G235" s="45">
        <v>0</v>
      </c>
      <c r="H235" s="45">
        <v>1</v>
      </c>
      <c r="I235" s="45">
        <v>1</v>
      </c>
      <c r="J235" s="45">
        <v>2</v>
      </c>
      <c r="K235" s="45">
        <v>2</v>
      </c>
      <c r="L235" s="45">
        <v>0</v>
      </c>
      <c r="M235" s="45">
        <v>3</v>
      </c>
      <c r="N235" s="45">
        <v>2</v>
      </c>
      <c r="O235" s="45">
        <v>0</v>
      </c>
      <c r="P235" s="45">
        <v>0</v>
      </c>
      <c r="Q235" s="45">
        <v>1</v>
      </c>
      <c r="R235" s="45" t="s">
        <v>86</v>
      </c>
      <c r="S235" s="45">
        <v>1</v>
      </c>
      <c r="T235" s="45">
        <v>2</v>
      </c>
      <c r="U235" s="45">
        <v>2</v>
      </c>
      <c r="V235" s="45">
        <v>0</v>
      </c>
      <c r="W235" s="45">
        <v>3</v>
      </c>
      <c r="X235" s="45">
        <v>0</v>
      </c>
      <c r="Y235" s="45">
        <v>0</v>
      </c>
      <c r="Z235" s="45">
        <v>1</v>
      </c>
      <c r="AA235" s="45">
        <v>0</v>
      </c>
      <c r="AB235" s="45">
        <v>0</v>
      </c>
      <c r="AC235" s="247"/>
      <c r="AD235" s="95" t="s">
        <v>116</v>
      </c>
      <c r="AE235" s="136"/>
      <c r="AF235" s="145"/>
      <c r="AG235" s="136"/>
      <c r="AH235" s="136"/>
      <c r="AI235" s="136"/>
      <c r="AJ235" s="136"/>
      <c r="AK235" s="146"/>
      <c r="AL235" s="141"/>
    </row>
    <row r="236" spans="1:38" s="36" customFormat="1" ht="66.75" customHeight="1">
      <c r="A236" s="260"/>
      <c r="B236" s="45"/>
      <c r="C236" s="45"/>
      <c r="D236" s="45"/>
      <c r="E236" s="45"/>
      <c r="F236" s="45"/>
      <c r="G236" s="45"/>
      <c r="H236" s="45"/>
      <c r="I236" s="45"/>
      <c r="J236" s="45"/>
      <c r="K236" s="45"/>
      <c r="L236" s="45"/>
      <c r="M236" s="45"/>
      <c r="N236" s="45"/>
      <c r="O236" s="45"/>
      <c r="P236" s="45"/>
      <c r="Q236" s="45"/>
      <c r="R236" s="45"/>
      <c r="S236" s="45">
        <v>1</v>
      </c>
      <c r="T236" s="45">
        <v>2</v>
      </c>
      <c r="U236" s="45">
        <v>2</v>
      </c>
      <c r="V236" s="45">
        <v>0</v>
      </c>
      <c r="W236" s="45">
        <v>3</v>
      </c>
      <c r="X236" s="45">
        <v>0</v>
      </c>
      <c r="Y236" s="45">
        <v>0</v>
      </c>
      <c r="Z236" s="45">
        <v>1</v>
      </c>
      <c r="AA236" s="45">
        <v>0</v>
      </c>
      <c r="AB236" s="45">
        <v>1</v>
      </c>
      <c r="AC236" s="110" t="s">
        <v>12</v>
      </c>
      <c r="AD236" s="55" t="s">
        <v>130</v>
      </c>
      <c r="AE236" s="40">
        <v>217</v>
      </c>
      <c r="AF236" s="40">
        <v>217</v>
      </c>
      <c r="AG236" s="40">
        <v>217</v>
      </c>
      <c r="AH236" s="40">
        <v>217</v>
      </c>
      <c r="AI236" s="40">
        <v>217</v>
      </c>
      <c r="AJ236" s="40">
        <v>217</v>
      </c>
      <c r="AK236" s="40">
        <f>SUM(AE236:AJ236)</f>
        <v>1302</v>
      </c>
      <c r="AL236" s="40">
        <v>2023</v>
      </c>
    </row>
    <row r="237" spans="1:39" s="36" customFormat="1" ht="69" customHeight="1">
      <c r="A237" s="260"/>
      <c r="B237" s="45"/>
      <c r="C237" s="45"/>
      <c r="D237" s="45"/>
      <c r="E237" s="45"/>
      <c r="F237" s="45"/>
      <c r="G237" s="45"/>
      <c r="H237" s="45"/>
      <c r="I237" s="45"/>
      <c r="J237" s="45"/>
      <c r="K237" s="45"/>
      <c r="L237" s="45"/>
      <c r="M237" s="45"/>
      <c r="N237" s="45"/>
      <c r="O237" s="45"/>
      <c r="P237" s="45"/>
      <c r="Q237" s="45"/>
      <c r="R237" s="45"/>
      <c r="S237" s="45">
        <v>1</v>
      </c>
      <c r="T237" s="45">
        <v>2</v>
      </c>
      <c r="U237" s="45">
        <v>2</v>
      </c>
      <c r="V237" s="45">
        <v>0</v>
      </c>
      <c r="W237" s="45">
        <v>3</v>
      </c>
      <c r="X237" s="45">
        <v>0</v>
      </c>
      <c r="Y237" s="45">
        <v>0</v>
      </c>
      <c r="Z237" s="45">
        <v>1</v>
      </c>
      <c r="AA237" s="45">
        <v>0</v>
      </c>
      <c r="AB237" s="45">
        <v>2</v>
      </c>
      <c r="AC237" s="110" t="s">
        <v>14</v>
      </c>
      <c r="AD237" s="55" t="s">
        <v>130</v>
      </c>
      <c r="AE237" s="40">
        <v>199</v>
      </c>
      <c r="AF237" s="40">
        <v>199</v>
      </c>
      <c r="AG237" s="40">
        <v>199</v>
      </c>
      <c r="AH237" s="40">
        <v>199</v>
      </c>
      <c r="AI237" s="40">
        <v>199</v>
      </c>
      <c r="AJ237" s="40">
        <v>199</v>
      </c>
      <c r="AK237" s="40">
        <f>SUM(AE237:AJ237)</f>
        <v>1194</v>
      </c>
      <c r="AL237" s="40">
        <v>2023</v>
      </c>
      <c r="AM237" s="73"/>
    </row>
    <row r="238" spans="1:39" s="36" customFormat="1" ht="74.25" customHeight="1">
      <c r="A238" s="260"/>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246" t="s">
        <v>13</v>
      </c>
      <c r="AD238" s="280" t="s">
        <v>116</v>
      </c>
      <c r="AE238" s="278"/>
      <c r="AF238" s="282"/>
      <c r="AG238" s="282"/>
      <c r="AH238" s="278"/>
      <c r="AI238" s="278"/>
      <c r="AJ238" s="168"/>
      <c r="AK238" s="287"/>
      <c r="AL238" s="278"/>
      <c r="AM238" s="73"/>
    </row>
    <row r="239" spans="1:39" s="36" customFormat="1" ht="26.25" customHeight="1">
      <c r="A239" s="260"/>
      <c r="B239" s="45">
        <v>0</v>
      </c>
      <c r="C239" s="45">
        <v>2</v>
      </c>
      <c r="D239" s="45">
        <v>9</v>
      </c>
      <c r="E239" s="45">
        <v>0</v>
      </c>
      <c r="F239" s="45">
        <v>7</v>
      </c>
      <c r="G239" s="45">
        <v>0</v>
      </c>
      <c r="H239" s="45">
        <v>1</v>
      </c>
      <c r="I239" s="45">
        <v>1</v>
      </c>
      <c r="J239" s="45">
        <v>2</v>
      </c>
      <c r="K239" s="45">
        <v>2</v>
      </c>
      <c r="L239" s="45"/>
      <c r="M239" s="45"/>
      <c r="N239" s="45">
        <v>2</v>
      </c>
      <c r="O239" s="45">
        <v>0</v>
      </c>
      <c r="P239" s="45">
        <v>1</v>
      </c>
      <c r="Q239" s="45">
        <v>8</v>
      </c>
      <c r="R239" s="45"/>
      <c r="S239" s="45">
        <v>1</v>
      </c>
      <c r="T239" s="45">
        <v>2</v>
      </c>
      <c r="U239" s="45">
        <v>2</v>
      </c>
      <c r="V239" s="45">
        <v>0</v>
      </c>
      <c r="W239" s="45">
        <v>3</v>
      </c>
      <c r="X239" s="45">
        <v>0</v>
      </c>
      <c r="Y239" s="45">
        <v>0</v>
      </c>
      <c r="Z239" s="45">
        <v>2</v>
      </c>
      <c r="AA239" s="45">
        <v>0</v>
      </c>
      <c r="AB239" s="45">
        <v>0</v>
      </c>
      <c r="AC239" s="286"/>
      <c r="AD239" s="281"/>
      <c r="AE239" s="279"/>
      <c r="AF239" s="283"/>
      <c r="AG239" s="283"/>
      <c r="AH239" s="279"/>
      <c r="AI239" s="279"/>
      <c r="AJ239" s="169"/>
      <c r="AK239" s="288"/>
      <c r="AL239" s="279"/>
      <c r="AM239" s="73"/>
    </row>
    <row r="240" spans="1:39" s="36" customFormat="1" ht="23.25" customHeight="1">
      <c r="A240" s="260"/>
      <c r="B240" s="45">
        <v>0</v>
      </c>
      <c r="C240" s="45">
        <v>2</v>
      </c>
      <c r="D240" s="45">
        <v>9</v>
      </c>
      <c r="E240" s="45">
        <v>0</v>
      </c>
      <c r="F240" s="45">
        <v>7</v>
      </c>
      <c r="G240" s="45">
        <v>0</v>
      </c>
      <c r="H240" s="45">
        <v>1</v>
      </c>
      <c r="I240" s="45">
        <v>1</v>
      </c>
      <c r="J240" s="45">
        <v>2</v>
      </c>
      <c r="K240" s="45">
        <v>2</v>
      </c>
      <c r="L240" s="45">
        <v>0</v>
      </c>
      <c r="M240" s="45">
        <v>3</v>
      </c>
      <c r="N240" s="45">
        <v>2</v>
      </c>
      <c r="O240" s="45">
        <v>0</v>
      </c>
      <c r="P240" s="45">
        <v>0</v>
      </c>
      <c r="Q240" s="45">
        <v>4</v>
      </c>
      <c r="R240" s="45" t="s">
        <v>89</v>
      </c>
      <c r="S240" s="45">
        <v>1</v>
      </c>
      <c r="T240" s="45">
        <v>2</v>
      </c>
      <c r="U240" s="45">
        <v>2</v>
      </c>
      <c r="V240" s="45">
        <v>0</v>
      </c>
      <c r="W240" s="45">
        <v>3</v>
      </c>
      <c r="X240" s="45">
        <v>0</v>
      </c>
      <c r="Y240" s="45">
        <v>0</v>
      </c>
      <c r="Z240" s="45">
        <v>2</v>
      </c>
      <c r="AA240" s="45">
        <v>0</v>
      </c>
      <c r="AB240" s="45">
        <v>0</v>
      </c>
      <c r="AC240" s="247"/>
      <c r="AD240" s="95" t="s">
        <v>116</v>
      </c>
      <c r="AE240" s="136"/>
      <c r="AF240" s="145"/>
      <c r="AG240" s="145"/>
      <c r="AH240" s="136"/>
      <c r="AI240" s="136"/>
      <c r="AJ240" s="136"/>
      <c r="AK240" s="146"/>
      <c r="AL240" s="136"/>
      <c r="AM240" s="73"/>
    </row>
    <row r="241" spans="1:39" s="36" customFormat="1" ht="18.75" customHeight="1" hidden="1">
      <c r="A241" s="260"/>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122" t="s">
        <v>257</v>
      </c>
      <c r="AD241" s="55" t="s">
        <v>116</v>
      </c>
      <c r="AE241" s="40"/>
      <c r="AF241" s="161"/>
      <c r="AG241" s="158"/>
      <c r="AH241" s="40"/>
      <c r="AI241" s="40"/>
      <c r="AJ241" s="40"/>
      <c r="AK241" s="57"/>
      <c r="AL241" s="40"/>
      <c r="AM241" s="73"/>
    </row>
    <row r="242" spans="1:38" s="36" customFormat="1" ht="92.25" customHeight="1">
      <c r="A242" s="260"/>
      <c r="B242" s="45"/>
      <c r="C242" s="45"/>
      <c r="D242" s="45"/>
      <c r="E242" s="45"/>
      <c r="F242" s="45"/>
      <c r="G242" s="45"/>
      <c r="H242" s="45"/>
      <c r="I242" s="45"/>
      <c r="J242" s="45"/>
      <c r="K242" s="45"/>
      <c r="L242" s="45"/>
      <c r="M242" s="45"/>
      <c r="N242" s="45"/>
      <c r="O242" s="45"/>
      <c r="P242" s="45"/>
      <c r="Q242" s="45"/>
      <c r="R242" s="45"/>
      <c r="S242" s="45">
        <v>1</v>
      </c>
      <c r="T242" s="45">
        <v>2</v>
      </c>
      <c r="U242" s="45">
        <v>2</v>
      </c>
      <c r="V242" s="45">
        <v>0</v>
      </c>
      <c r="W242" s="45">
        <v>3</v>
      </c>
      <c r="X242" s="45">
        <v>0</v>
      </c>
      <c r="Y242" s="45">
        <v>0</v>
      </c>
      <c r="Z242" s="45">
        <v>2</v>
      </c>
      <c r="AA242" s="45">
        <v>0</v>
      </c>
      <c r="AB242" s="45">
        <v>1</v>
      </c>
      <c r="AC242" s="110" t="s">
        <v>283</v>
      </c>
      <c r="AD242" s="55" t="s">
        <v>115</v>
      </c>
      <c r="AE242" s="40">
        <v>1</v>
      </c>
      <c r="AF242" s="87"/>
      <c r="AG242" s="40"/>
      <c r="AH242" s="40"/>
      <c r="AI242" s="40"/>
      <c r="AJ242" s="40"/>
      <c r="AK242" s="67">
        <f>SUM(AE242:AJ242)</f>
        <v>1</v>
      </c>
      <c r="AL242" s="40">
        <v>2018</v>
      </c>
    </row>
    <row r="243" spans="1:38" s="36" customFormat="1" ht="3" customHeight="1" hidden="1">
      <c r="A243" s="260"/>
      <c r="B243" s="58">
        <v>0</v>
      </c>
      <c r="C243" s="58">
        <v>0</v>
      </c>
      <c r="D243" s="58">
        <v>9</v>
      </c>
      <c r="E243" s="58">
        <v>0</v>
      </c>
      <c r="F243" s="58">
        <v>7</v>
      </c>
      <c r="G243" s="58">
        <v>0</v>
      </c>
      <c r="H243" s="58">
        <v>1</v>
      </c>
      <c r="I243" s="58">
        <v>1</v>
      </c>
      <c r="J243" s="58">
        <v>2</v>
      </c>
      <c r="K243" s="58">
        <v>2</v>
      </c>
      <c r="L243" s="58"/>
      <c r="M243" s="58"/>
      <c r="N243" s="58">
        <v>6</v>
      </c>
      <c r="O243" s="58">
        <v>4</v>
      </c>
      <c r="P243" s="45">
        <v>0</v>
      </c>
      <c r="Q243" s="45">
        <v>4</v>
      </c>
      <c r="R243" s="45"/>
      <c r="S243" s="45">
        <v>1</v>
      </c>
      <c r="T243" s="45">
        <v>2</v>
      </c>
      <c r="U243" s="45">
        <v>2</v>
      </c>
      <c r="V243" s="45">
        <v>0</v>
      </c>
      <c r="W243" s="45">
        <v>3</v>
      </c>
      <c r="X243" s="45">
        <v>0</v>
      </c>
      <c r="Y243" s="45">
        <v>0</v>
      </c>
      <c r="Z243" s="45">
        <v>3</v>
      </c>
      <c r="AA243" s="45">
        <v>0</v>
      </c>
      <c r="AB243" s="45">
        <v>0</v>
      </c>
      <c r="AC243" s="123" t="s">
        <v>15</v>
      </c>
      <c r="AD243" s="59" t="s">
        <v>116</v>
      </c>
      <c r="AE243" s="40"/>
      <c r="AF243" s="161"/>
      <c r="AG243" s="40"/>
      <c r="AH243" s="40"/>
      <c r="AI243" s="40"/>
      <c r="AJ243" s="40"/>
      <c r="AK243" s="57"/>
      <c r="AL243" s="40"/>
    </row>
    <row r="244" spans="1:38" s="36" customFormat="1" ht="1.5" customHeight="1" hidden="1">
      <c r="A244" s="260"/>
      <c r="B244" s="58"/>
      <c r="C244" s="58"/>
      <c r="D244" s="58"/>
      <c r="E244" s="58"/>
      <c r="F244" s="58"/>
      <c r="G244" s="58"/>
      <c r="H244" s="58"/>
      <c r="I244" s="58"/>
      <c r="J244" s="58"/>
      <c r="K244" s="58"/>
      <c r="L244" s="58"/>
      <c r="M244" s="58"/>
      <c r="N244" s="58"/>
      <c r="O244" s="58"/>
      <c r="P244" s="45"/>
      <c r="Q244" s="45"/>
      <c r="R244" s="45"/>
      <c r="S244" s="45">
        <v>1</v>
      </c>
      <c r="T244" s="45">
        <v>2</v>
      </c>
      <c r="U244" s="45">
        <v>2</v>
      </c>
      <c r="V244" s="45">
        <v>0</v>
      </c>
      <c r="W244" s="45">
        <v>3</v>
      </c>
      <c r="X244" s="45">
        <v>0</v>
      </c>
      <c r="Y244" s="45">
        <v>0</v>
      </c>
      <c r="Z244" s="45">
        <v>3</v>
      </c>
      <c r="AA244" s="45">
        <v>0</v>
      </c>
      <c r="AB244" s="45">
        <v>1</v>
      </c>
      <c r="AC244" s="123" t="s">
        <v>131</v>
      </c>
      <c r="AD244" s="59" t="s">
        <v>115</v>
      </c>
      <c r="AE244" s="40">
        <v>1</v>
      </c>
      <c r="AF244" s="87">
        <v>1</v>
      </c>
      <c r="AG244" s="40">
        <v>1</v>
      </c>
      <c r="AH244" s="40">
        <v>1</v>
      </c>
      <c r="AI244" s="40">
        <v>1</v>
      </c>
      <c r="AJ244" s="40">
        <v>1</v>
      </c>
      <c r="AK244" s="67"/>
      <c r="AL244" s="40">
        <v>2018</v>
      </c>
    </row>
    <row r="245" spans="1:38" s="36" customFormat="1" ht="0.75" customHeight="1">
      <c r="A245" s="260"/>
      <c r="B245" s="58">
        <v>0</v>
      </c>
      <c r="C245" s="58">
        <v>0</v>
      </c>
      <c r="D245" s="58">
        <v>9</v>
      </c>
      <c r="E245" s="58">
        <v>0</v>
      </c>
      <c r="F245" s="58">
        <v>7</v>
      </c>
      <c r="G245" s="58">
        <v>0</v>
      </c>
      <c r="H245" s="58">
        <v>1</v>
      </c>
      <c r="I245" s="58">
        <v>1</v>
      </c>
      <c r="J245" s="58">
        <v>2</v>
      </c>
      <c r="K245" s="58">
        <v>2</v>
      </c>
      <c r="L245" s="58"/>
      <c r="M245" s="58"/>
      <c r="N245" s="58">
        <v>5</v>
      </c>
      <c r="O245" s="58">
        <v>0</v>
      </c>
      <c r="P245" s="58">
        <v>5</v>
      </c>
      <c r="Q245" s="58">
        <v>9</v>
      </c>
      <c r="R245" s="58"/>
      <c r="S245" s="45">
        <v>1</v>
      </c>
      <c r="T245" s="45">
        <v>2</v>
      </c>
      <c r="U245" s="45">
        <v>2</v>
      </c>
      <c r="V245" s="45">
        <v>0</v>
      </c>
      <c r="W245" s="45">
        <v>3</v>
      </c>
      <c r="X245" s="45">
        <v>0</v>
      </c>
      <c r="Y245" s="45">
        <v>0</v>
      </c>
      <c r="Z245" s="45">
        <v>4</v>
      </c>
      <c r="AA245" s="58">
        <v>0</v>
      </c>
      <c r="AB245" s="58">
        <v>0</v>
      </c>
      <c r="AC245" s="117" t="s">
        <v>16</v>
      </c>
      <c r="AD245" s="59" t="s">
        <v>116</v>
      </c>
      <c r="AE245" s="40"/>
      <c r="AF245" s="161"/>
      <c r="AG245" s="40"/>
      <c r="AH245" s="40"/>
      <c r="AI245" s="40"/>
      <c r="AJ245" s="40"/>
      <c r="AK245" s="57"/>
      <c r="AL245" s="40"/>
    </row>
    <row r="246" spans="1:38" s="36" customFormat="1" ht="0.75" customHeight="1">
      <c r="A246" s="260"/>
      <c r="B246" s="58"/>
      <c r="C246" s="58"/>
      <c r="D246" s="58"/>
      <c r="E246" s="58"/>
      <c r="F246" s="58"/>
      <c r="G246" s="58"/>
      <c r="H246" s="58"/>
      <c r="I246" s="58"/>
      <c r="J246" s="58"/>
      <c r="K246" s="58"/>
      <c r="L246" s="58"/>
      <c r="M246" s="58"/>
      <c r="N246" s="58"/>
      <c r="O246" s="58"/>
      <c r="P246" s="58"/>
      <c r="Q246" s="58"/>
      <c r="R246" s="58"/>
      <c r="S246" s="45">
        <v>1</v>
      </c>
      <c r="T246" s="45">
        <v>2</v>
      </c>
      <c r="U246" s="45">
        <v>2</v>
      </c>
      <c r="V246" s="45">
        <v>0</v>
      </c>
      <c r="W246" s="45">
        <v>3</v>
      </c>
      <c r="X246" s="45">
        <v>0</v>
      </c>
      <c r="Y246" s="45">
        <v>0</v>
      </c>
      <c r="Z246" s="45">
        <v>4</v>
      </c>
      <c r="AA246" s="58">
        <v>0</v>
      </c>
      <c r="AB246" s="58">
        <v>1</v>
      </c>
      <c r="AC246" s="85" t="s">
        <v>27</v>
      </c>
      <c r="AD246" s="55" t="s">
        <v>115</v>
      </c>
      <c r="AE246" s="40"/>
      <c r="AF246" s="158"/>
      <c r="AG246" s="40"/>
      <c r="AH246" s="40"/>
      <c r="AI246" s="40"/>
      <c r="AJ246" s="40"/>
      <c r="AK246" s="67"/>
      <c r="AL246" s="40"/>
    </row>
    <row r="247" spans="1:38" s="36" customFormat="1" ht="52.5" customHeight="1">
      <c r="A247" s="260"/>
      <c r="B247" s="45"/>
      <c r="C247" s="45"/>
      <c r="D247" s="45"/>
      <c r="E247" s="45"/>
      <c r="F247" s="45"/>
      <c r="G247" s="45"/>
      <c r="H247" s="45"/>
      <c r="I247" s="45"/>
      <c r="J247" s="45"/>
      <c r="K247" s="45"/>
      <c r="L247" s="45"/>
      <c r="M247" s="45"/>
      <c r="N247" s="45"/>
      <c r="O247" s="45"/>
      <c r="P247" s="58"/>
      <c r="Q247" s="58"/>
      <c r="R247" s="58"/>
      <c r="S247" s="58">
        <v>1</v>
      </c>
      <c r="T247" s="58">
        <v>2</v>
      </c>
      <c r="U247" s="58">
        <v>3</v>
      </c>
      <c r="V247" s="58">
        <v>0</v>
      </c>
      <c r="W247" s="58">
        <v>0</v>
      </c>
      <c r="X247" s="58">
        <v>0</v>
      </c>
      <c r="Y247" s="58">
        <v>0</v>
      </c>
      <c r="Z247" s="45">
        <v>0</v>
      </c>
      <c r="AA247" s="58">
        <v>0</v>
      </c>
      <c r="AB247" s="58">
        <v>0</v>
      </c>
      <c r="AC247" s="124" t="s">
        <v>244</v>
      </c>
      <c r="AD247" s="81" t="s">
        <v>116</v>
      </c>
      <c r="AE247" s="76"/>
      <c r="AF247" s="76"/>
      <c r="AG247" s="76"/>
      <c r="AH247" s="76"/>
      <c r="AI247" s="76"/>
      <c r="AJ247" s="76"/>
      <c r="AK247" s="76"/>
      <c r="AL247" s="170"/>
    </row>
    <row r="248" spans="1:38" s="36" customFormat="1" ht="47.25" customHeight="1">
      <c r="A248" s="260"/>
      <c r="B248" s="45"/>
      <c r="C248" s="45"/>
      <c r="D248" s="45"/>
      <c r="E248" s="45"/>
      <c r="F248" s="45"/>
      <c r="G248" s="45"/>
      <c r="H248" s="45"/>
      <c r="I248" s="45"/>
      <c r="J248" s="45"/>
      <c r="K248" s="45"/>
      <c r="L248" s="45"/>
      <c r="M248" s="45"/>
      <c r="N248" s="45"/>
      <c r="O248" s="45"/>
      <c r="P248" s="45"/>
      <c r="Q248" s="45"/>
      <c r="R248" s="45"/>
      <c r="S248" s="58">
        <v>1</v>
      </c>
      <c r="T248" s="58">
        <v>2</v>
      </c>
      <c r="U248" s="58">
        <v>3</v>
      </c>
      <c r="V248" s="58">
        <v>0</v>
      </c>
      <c r="W248" s="58">
        <v>1</v>
      </c>
      <c r="X248" s="58">
        <v>0</v>
      </c>
      <c r="Y248" s="58">
        <v>0</v>
      </c>
      <c r="Z248" s="45">
        <v>0</v>
      </c>
      <c r="AA248" s="45">
        <v>0</v>
      </c>
      <c r="AB248" s="45">
        <v>0</v>
      </c>
      <c r="AC248" s="125" t="s">
        <v>245</v>
      </c>
      <c r="AD248" s="93"/>
      <c r="AE248" s="148"/>
      <c r="AF248" s="148"/>
      <c r="AG248" s="148"/>
      <c r="AH248" s="148"/>
      <c r="AI248" s="148"/>
      <c r="AJ248" s="148"/>
      <c r="AK248" s="104"/>
      <c r="AL248" s="148"/>
    </row>
    <row r="249" spans="1:38" s="36" customFormat="1" ht="51.75" customHeight="1">
      <c r="A249" s="260"/>
      <c r="B249" s="45"/>
      <c r="C249" s="45"/>
      <c r="D249" s="45"/>
      <c r="E249" s="45"/>
      <c r="F249" s="45"/>
      <c r="G249" s="45"/>
      <c r="H249" s="45"/>
      <c r="I249" s="45"/>
      <c r="J249" s="45"/>
      <c r="K249" s="45"/>
      <c r="L249" s="45"/>
      <c r="M249" s="45"/>
      <c r="N249" s="45"/>
      <c r="O249" s="45"/>
      <c r="P249" s="45"/>
      <c r="Q249" s="45"/>
      <c r="R249" s="45"/>
      <c r="S249" s="58">
        <v>1</v>
      </c>
      <c r="T249" s="58">
        <v>2</v>
      </c>
      <c r="U249" s="58">
        <v>3</v>
      </c>
      <c r="V249" s="58">
        <v>0</v>
      </c>
      <c r="W249" s="58">
        <v>1</v>
      </c>
      <c r="X249" s="58">
        <v>0</v>
      </c>
      <c r="Y249" s="58">
        <v>0</v>
      </c>
      <c r="Z249" s="45">
        <v>0</v>
      </c>
      <c r="AA249" s="45">
        <v>0</v>
      </c>
      <c r="AB249" s="45">
        <v>1</v>
      </c>
      <c r="AC249" s="85" t="s">
        <v>312</v>
      </c>
      <c r="AD249" s="38" t="s">
        <v>114</v>
      </c>
      <c r="AE249" s="40">
        <v>100</v>
      </c>
      <c r="AF249" s="40">
        <v>100</v>
      </c>
      <c r="AG249" s="40">
        <v>100</v>
      </c>
      <c r="AH249" s="40">
        <v>100</v>
      </c>
      <c r="AI249" s="40">
        <v>100</v>
      </c>
      <c r="AJ249" s="40">
        <v>100</v>
      </c>
      <c r="AK249" s="67">
        <v>100</v>
      </c>
      <c r="AL249" s="40">
        <v>2023</v>
      </c>
    </row>
    <row r="250" spans="1:38" s="36" customFormat="1" ht="61.5" customHeight="1" hidden="1">
      <c r="A250" s="260"/>
      <c r="B250" s="47">
        <v>0</v>
      </c>
      <c r="C250" s="47">
        <v>2</v>
      </c>
      <c r="D250" s="47">
        <v>9</v>
      </c>
      <c r="E250" s="47">
        <v>0</v>
      </c>
      <c r="F250" s="47">
        <v>7</v>
      </c>
      <c r="G250" s="47">
        <v>0</v>
      </c>
      <c r="H250" s="47">
        <v>2</v>
      </c>
      <c r="I250" s="47">
        <v>1</v>
      </c>
      <c r="J250" s="47">
        <v>2</v>
      </c>
      <c r="K250" s="47">
        <v>3</v>
      </c>
      <c r="L250" s="47"/>
      <c r="M250" s="47"/>
      <c r="N250" s="47">
        <v>2</v>
      </c>
      <c r="O250" s="47">
        <v>0</v>
      </c>
      <c r="P250" s="47">
        <v>1</v>
      </c>
      <c r="Q250" s="47">
        <v>9</v>
      </c>
      <c r="R250" s="47"/>
      <c r="S250" s="58">
        <v>1</v>
      </c>
      <c r="T250" s="58">
        <v>2</v>
      </c>
      <c r="U250" s="58">
        <v>3</v>
      </c>
      <c r="V250" s="58">
        <v>0</v>
      </c>
      <c r="W250" s="58">
        <v>1</v>
      </c>
      <c r="X250" s="58">
        <v>0</v>
      </c>
      <c r="Y250" s="58">
        <v>0</v>
      </c>
      <c r="Z250" s="45">
        <v>1</v>
      </c>
      <c r="AA250" s="47">
        <v>0</v>
      </c>
      <c r="AB250" s="47">
        <v>0</v>
      </c>
      <c r="AC250" s="126" t="s">
        <v>28</v>
      </c>
      <c r="AD250" s="95" t="s">
        <v>113</v>
      </c>
      <c r="AE250" s="136"/>
      <c r="AF250" s="136"/>
      <c r="AG250" s="136"/>
      <c r="AH250" s="136"/>
      <c r="AI250" s="136"/>
      <c r="AJ250" s="136"/>
      <c r="AK250" s="146"/>
      <c r="AL250" s="141"/>
    </row>
    <row r="251" spans="1:38" s="36" customFormat="1" ht="95.25" customHeight="1" hidden="1">
      <c r="A251" s="260"/>
      <c r="B251" s="47"/>
      <c r="C251" s="47"/>
      <c r="D251" s="47"/>
      <c r="E251" s="47"/>
      <c r="F251" s="47"/>
      <c r="G251" s="47"/>
      <c r="H251" s="47"/>
      <c r="I251" s="47"/>
      <c r="J251" s="47"/>
      <c r="K251" s="47"/>
      <c r="L251" s="47"/>
      <c r="M251" s="47"/>
      <c r="N251" s="47"/>
      <c r="O251" s="47"/>
      <c r="P251" s="47"/>
      <c r="Q251" s="47"/>
      <c r="R251" s="47"/>
      <c r="S251" s="58">
        <v>1</v>
      </c>
      <c r="T251" s="58">
        <v>2</v>
      </c>
      <c r="U251" s="58">
        <v>3</v>
      </c>
      <c r="V251" s="58">
        <v>0</v>
      </c>
      <c r="W251" s="58">
        <v>1</v>
      </c>
      <c r="X251" s="58">
        <v>0</v>
      </c>
      <c r="Y251" s="58">
        <v>0</v>
      </c>
      <c r="Z251" s="45">
        <v>1</v>
      </c>
      <c r="AA251" s="47">
        <v>0</v>
      </c>
      <c r="AB251" s="47">
        <v>1</v>
      </c>
      <c r="AC251" s="116" t="s">
        <v>29</v>
      </c>
      <c r="AD251" s="55" t="s">
        <v>115</v>
      </c>
      <c r="AE251" s="40"/>
      <c r="AF251" s="149"/>
      <c r="AG251" s="40"/>
      <c r="AH251" s="40"/>
      <c r="AI251" s="40"/>
      <c r="AJ251" s="40"/>
      <c r="AK251" s="67"/>
      <c r="AL251" s="35"/>
    </row>
    <row r="252" spans="1:38" s="36" customFormat="1" ht="65.25" customHeight="1" hidden="1">
      <c r="A252" s="261"/>
      <c r="B252" s="56">
        <v>0</v>
      </c>
      <c r="C252" s="47">
        <v>2</v>
      </c>
      <c r="D252" s="47">
        <v>9</v>
      </c>
      <c r="E252" s="47">
        <v>0</v>
      </c>
      <c r="F252" s="47">
        <v>7</v>
      </c>
      <c r="G252" s="47">
        <v>0</v>
      </c>
      <c r="H252" s="47">
        <v>1</v>
      </c>
      <c r="I252" s="47">
        <v>1</v>
      </c>
      <c r="J252" s="47">
        <v>2</v>
      </c>
      <c r="K252" s="47">
        <v>3</v>
      </c>
      <c r="L252" s="47"/>
      <c r="M252" s="47"/>
      <c r="N252" s="47">
        <v>2</v>
      </c>
      <c r="O252" s="47">
        <v>0</v>
      </c>
      <c r="P252" s="56">
        <v>2</v>
      </c>
      <c r="Q252" s="56">
        <v>0</v>
      </c>
      <c r="R252" s="56"/>
      <c r="S252" s="58">
        <v>1</v>
      </c>
      <c r="T252" s="58">
        <v>2</v>
      </c>
      <c r="U252" s="58">
        <v>3</v>
      </c>
      <c r="V252" s="58">
        <v>0</v>
      </c>
      <c r="W252" s="58">
        <v>1</v>
      </c>
      <c r="X252" s="58">
        <v>0</v>
      </c>
      <c r="Y252" s="58">
        <v>0</v>
      </c>
      <c r="Z252" s="45">
        <v>2</v>
      </c>
      <c r="AA252" s="56">
        <v>0</v>
      </c>
      <c r="AB252" s="56">
        <v>0</v>
      </c>
      <c r="AC252" s="127" t="s">
        <v>30</v>
      </c>
      <c r="AD252" s="95" t="s">
        <v>113</v>
      </c>
      <c r="AE252" s="168"/>
      <c r="AF252" s="168"/>
      <c r="AG252" s="168"/>
      <c r="AH252" s="168"/>
      <c r="AI252" s="168"/>
      <c r="AJ252" s="168"/>
      <c r="AK252" s="146"/>
      <c r="AL252" s="136"/>
    </row>
    <row r="253" spans="1:38" s="36" customFormat="1" ht="89.25" customHeight="1" hidden="1">
      <c r="A253" s="261"/>
      <c r="B253" s="56"/>
      <c r="C253" s="47"/>
      <c r="D253" s="47"/>
      <c r="E253" s="47"/>
      <c r="F253" s="47"/>
      <c r="G253" s="47"/>
      <c r="H253" s="47"/>
      <c r="I253" s="47"/>
      <c r="J253" s="47"/>
      <c r="K253" s="47"/>
      <c r="L253" s="47"/>
      <c r="M253" s="47"/>
      <c r="N253" s="47"/>
      <c r="O253" s="47"/>
      <c r="P253" s="56"/>
      <c r="Q253" s="56"/>
      <c r="R253" s="56"/>
      <c r="S253" s="58">
        <v>1</v>
      </c>
      <c r="T253" s="58">
        <v>2</v>
      </c>
      <c r="U253" s="58">
        <v>3</v>
      </c>
      <c r="V253" s="58">
        <v>0</v>
      </c>
      <c r="W253" s="58">
        <v>1</v>
      </c>
      <c r="X253" s="58">
        <v>0</v>
      </c>
      <c r="Y253" s="58">
        <v>0</v>
      </c>
      <c r="Z253" s="45">
        <v>2</v>
      </c>
      <c r="AA253" s="56">
        <v>0</v>
      </c>
      <c r="AB253" s="56">
        <v>1</v>
      </c>
      <c r="AC253" s="128" t="s">
        <v>85</v>
      </c>
      <c r="AD253" s="55" t="s">
        <v>115</v>
      </c>
      <c r="AE253" s="171"/>
      <c r="AF253" s="171"/>
      <c r="AG253" s="171"/>
      <c r="AH253" s="171"/>
      <c r="AI253" s="171"/>
      <c r="AJ253" s="171"/>
      <c r="AK253" s="67"/>
      <c r="AL253" s="35"/>
    </row>
    <row r="254" spans="1:38" s="36" customFormat="1" ht="70.5" customHeight="1" hidden="1">
      <c r="A254" s="261"/>
      <c r="B254" s="56">
        <v>0</v>
      </c>
      <c r="C254" s="47">
        <v>2</v>
      </c>
      <c r="D254" s="47">
        <v>9</v>
      </c>
      <c r="E254" s="47">
        <v>0</v>
      </c>
      <c r="F254" s="47">
        <v>7</v>
      </c>
      <c r="G254" s="47">
        <v>0</v>
      </c>
      <c r="H254" s="47">
        <v>2</v>
      </c>
      <c r="I254" s="47">
        <v>1</v>
      </c>
      <c r="J254" s="47">
        <v>2</v>
      </c>
      <c r="K254" s="47">
        <v>3</v>
      </c>
      <c r="L254" s="47">
        <v>2</v>
      </c>
      <c r="M254" s="47">
        <v>0</v>
      </c>
      <c r="N254" s="47">
        <v>2</v>
      </c>
      <c r="O254" s="47">
        <v>0</v>
      </c>
      <c r="P254" s="47">
        <v>2</v>
      </c>
      <c r="Q254" s="47">
        <v>1</v>
      </c>
      <c r="R254" s="47"/>
      <c r="S254" s="58">
        <v>1</v>
      </c>
      <c r="T254" s="58">
        <v>2</v>
      </c>
      <c r="U254" s="58">
        <v>3</v>
      </c>
      <c r="V254" s="58">
        <v>0</v>
      </c>
      <c r="W254" s="58">
        <v>1</v>
      </c>
      <c r="X254" s="58">
        <v>0</v>
      </c>
      <c r="Y254" s="58">
        <v>0</v>
      </c>
      <c r="Z254" s="45">
        <v>3</v>
      </c>
      <c r="AA254" s="47">
        <v>0</v>
      </c>
      <c r="AB254" s="47">
        <v>0</v>
      </c>
      <c r="AC254" s="127" t="s">
        <v>31</v>
      </c>
      <c r="AD254" s="95" t="s">
        <v>113</v>
      </c>
      <c r="AE254" s="168"/>
      <c r="AF254" s="168"/>
      <c r="AG254" s="168"/>
      <c r="AH254" s="168"/>
      <c r="AI254" s="168"/>
      <c r="AJ254" s="168"/>
      <c r="AK254" s="146"/>
      <c r="AL254" s="136"/>
    </row>
    <row r="255" spans="1:38" s="36" customFormat="1" ht="95.25" customHeight="1" hidden="1">
      <c r="A255" s="261"/>
      <c r="B255" s="56"/>
      <c r="C255" s="47"/>
      <c r="D255" s="47"/>
      <c r="E255" s="47"/>
      <c r="F255" s="47"/>
      <c r="G255" s="47"/>
      <c r="H255" s="47"/>
      <c r="I255" s="47"/>
      <c r="J255" s="47"/>
      <c r="K255" s="47"/>
      <c r="L255" s="47"/>
      <c r="M255" s="47"/>
      <c r="N255" s="47"/>
      <c r="O255" s="47"/>
      <c r="P255" s="56"/>
      <c r="Q255" s="56"/>
      <c r="R255" s="56"/>
      <c r="S255" s="58">
        <v>1</v>
      </c>
      <c r="T255" s="58">
        <v>2</v>
      </c>
      <c r="U255" s="58">
        <v>3</v>
      </c>
      <c r="V255" s="58">
        <v>0</v>
      </c>
      <c r="W255" s="58">
        <v>1</v>
      </c>
      <c r="X255" s="58">
        <v>0</v>
      </c>
      <c r="Y255" s="58">
        <v>0</v>
      </c>
      <c r="Z255" s="45">
        <v>3</v>
      </c>
      <c r="AA255" s="56">
        <v>0</v>
      </c>
      <c r="AB255" s="56">
        <v>1</v>
      </c>
      <c r="AC255" s="128" t="s">
        <v>62</v>
      </c>
      <c r="AD255" s="55" t="s">
        <v>115</v>
      </c>
      <c r="AE255" s="171"/>
      <c r="AF255" s="171"/>
      <c r="AG255" s="171"/>
      <c r="AH255" s="171"/>
      <c r="AI255" s="171"/>
      <c r="AJ255" s="171"/>
      <c r="AK255" s="67"/>
      <c r="AL255" s="35"/>
    </row>
    <row r="256" spans="1:38" s="36" customFormat="1" ht="66" customHeight="1">
      <c r="A256" s="261"/>
      <c r="B256" s="45"/>
      <c r="C256" s="45"/>
      <c r="D256" s="45"/>
      <c r="E256" s="45"/>
      <c r="F256" s="45"/>
      <c r="G256" s="45"/>
      <c r="H256" s="45"/>
      <c r="I256" s="45"/>
      <c r="J256" s="45"/>
      <c r="K256" s="45"/>
      <c r="L256" s="45"/>
      <c r="M256" s="45"/>
      <c r="N256" s="45"/>
      <c r="O256" s="45"/>
      <c r="P256" s="47"/>
      <c r="Q256" s="47"/>
      <c r="R256" s="47"/>
      <c r="S256" s="58">
        <v>1</v>
      </c>
      <c r="T256" s="58">
        <v>2</v>
      </c>
      <c r="U256" s="58">
        <v>3</v>
      </c>
      <c r="V256" s="58">
        <v>0</v>
      </c>
      <c r="W256" s="58">
        <v>2</v>
      </c>
      <c r="X256" s="58">
        <v>0</v>
      </c>
      <c r="Y256" s="58">
        <v>0</v>
      </c>
      <c r="Z256" s="45">
        <v>0</v>
      </c>
      <c r="AA256" s="47">
        <v>0</v>
      </c>
      <c r="AB256" s="47">
        <v>0</v>
      </c>
      <c r="AC256" s="129" t="s">
        <v>246</v>
      </c>
      <c r="AD256" s="97"/>
      <c r="AE256" s="148"/>
      <c r="AF256" s="148"/>
      <c r="AG256" s="148"/>
      <c r="AH256" s="148"/>
      <c r="AI256" s="148"/>
      <c r="AJ256" s="148"/>
      <c r="AK256" s="104"/>
      <c r="AL256" s="148"/>
    </row>
    <row r="257" spans="1:38" s="36" customFormat="1" ht="51.75" customHeight="1">
      <c r="A257" s="261"/>
      <c r="B257" s="45"/>
      <c r="C257" s="45"/>
      <c r="D257" s="45"/>
      <c r="E257" s="45"/>
      <c r="F257" s="45"/>
      <c r="G257" s="45"/>
      <c r="H257" s="45"/>
      <c r="I257" s="45"/>
      <c r="J257" s="45"/>
      <c r="K257" s="45"/>
      <c r="L257" s="45"/>
      <c r="M257" s="45"/>
      <c r="N257" s="45"/>
      <c r="O257" s="45"/>
      <c r="P257" s="47"/>
      <c r="Q257" s="47"/>
      <c r="R257" s="47"/>
      <c r="S257" s="58">
        <v>1</v>
      </c>
      <c r="T257" s="58">
        <v>2</v>
      </c>
      <c r="U257" s="58">
        <v>3</v>
      </c>
      <c r="V257" s="58">
        <v>0</v>
      </c>
      <c r="W257" s="58">
        <v>2</v>
      </c>
      <c r="X257" s="58">
        <v>0</v>
      </c>
      <c r="Y257" s="58">
        <v>0</v>
      </c>
      <c r="Z257" s="45">
        <v>0</v>
      </c>
      <c r="AA257" s="47">
        <v>0</v>
      </c>
      <c r="AB257" s="47">
        <v>1</v>
      </c>
      <c r="AC257" s="85" t="s">
        <v>284</v>
      </c>
      <c r="AD257" s="55" t="s">
        <v>114</v>
      </c>
      <c r="AE257" s="40">
        <v>100</v>
      </c>
      <c r="AF257" s="40">
        <v>100</v>
      </c>
      <c r="AG257" s="40">
        <v>100</v>
      </c>
      <c r="AH257" s="40">
        <v>100</v>
      </c>
      <c r="AI257" s="40">
        <v>100</v>
      </c>
      <c r="AJ257" s="40">
        <v>100</v>
      </c>
      <c r="AK257" s="67">
        <v>100</v>
      </c>
      <c r="AL257" s="40">
        <v>2023</v>
      </c>
    </row>
    <row r="258" spans="1:38" s="36" customFormat="1" ht="97.5" customHeight="1">
      <c r="A258" s="260"/>
      <c r="B258" s="47">
        <v>0</v>
      </c>
      <c r="C258" s="47">
        <v>2</v>
      </c>
      <c r="D258" s="47">
        <v>9</v>
      </c>
      <c r="E258" s="47">
        <v>0</v>
      </c>
      <c r="F258" s="47">
        <v>7</v>
      </c>
      <c r="G258" s="47">
        <v>0</v>
      </c>
      <c r="H258" s="47">
        <v>2</v>
      </c>
      <c r="I258" s="47">
        <v>1</v>
      </c>
      <c r="J258" s="47">
        <v>2</v>
      </c>
      <c r="K258" s="47">
        <v>3</v>
      </c>
      <c r="L258" s="47"/>
      <c r="M258" s="47"/>
      <c r="N258" s="47">
        <v>2</v>
      </c>
      <c r="O258" s="47">
        <v>0</v>
      </c>
      <c r="P258" s="47">
        <v>2</v>
      </c>
      <c r="Q258" s="47">
        <v>4</v>
      </c>
      <c r="R258" s="47"/>
      <c r="S258" s="58">
        <v>1</v>
      </c>
      <c r="T258" s="58">
        <v>2</v>
      </c>
      <c r="U258" s="58">
        <v>3</v>
      </c>
      <c r="V258" s="58">
        <v>0</v>
      </c>
      <c r="W258" s="58">
        <v>2</v>
      </c>
      <c r="X258" s="58">
        <v>0</v>
      </c>
      <c r="Y258" s="58">
        <v>0</v>
      </c>
      <c r="Z258" s="45">
        <v>1</v>
      </c>
      <c r="AA258" s="47">
        <v>0</v>
      </c>
      <c r="AB258" s="47">
        <v>0</v>
      </c>
      <c r="AC258" s="113" t="s">
        <v>63</v>
      </c>
      <c r="AD258" s="95" t="s">
        <v>113</v>
      </c>
      <c r="AE258" s="136"/>
      <c r="AF258" s="145"/>
      <c r="AG258" s="136"/>
      <c r="AH258" s="136"/>
      <c r="AI258" s="136"/>
      <c r="AJ258" s="136"/>
      <c r="AK258" s="146"/>
      <c r="AL258" s="136"/>
    </row>
    <row r="259" spans="1:38" s="36" customFormat="1" ht="74.25">
      <c r="A259" s="260"/>
      <c r="B259" s="47"/>
      <c r="C259" s="47"/>
      <c r="D259" s="47"/>
      <c r="E259" s="47"/>
      <c r="F259" s="47"/>
      <c r="G259" s="47"/>
      <c r="H259" s="47"/>
      <c r="I259" s="47"/>
      <c r="J259" s="47"/>
      <c r="K259" s="47"/>
      <c r="L259" s="47"/>
      <c r="M259" s="47"/>
      <c r="N259" s="47"/>
      <c r="O259" s="47"/>
      <c r="P259" s="47"/>
      <c r="Q259" s="47"/>
      <c r="R259" s="47"/>
      <c r="S259" s="58">
        <v>1</v>
      </c>
      <c r="T259" s="58">
        <v>2</v>
      </c>
      <c r="U259" s="58">
        <v>3</v>
      </c>
      <c r="V259" s="58">
        <v>0</v>
      </c>
      <c r="W259" s="58">
        <v>2</v>
      </c>
      <c r="X259" s="58">
        <v>0</v>
      </c>
      <c r="Y259" s="58">
        <v>0</v>
      </c>
      <c r="Z259" s="45">
        <v>1</v>
      </c>
      <c r="AA259" s="47">
        <v>0</v>
      </c>
      <c r="AB259" s="47">
        <v>1</v>
      </c>
      <c r="AC259" s="110" t="s">
        <v>64</v>
      </c>
      <c r="AD259" s="55" t="s">
        <v>115</v>
      </c>
      <c r="AE259" s="40">
        <v>2</v>
      </c>
      <c r="AF259" s="147">
        <v>2</v>
      </c>
      <c r="AG259" s="40">
        <v>2</v>
      </c>
      <c r="AH259" s="40">
        <v>2</v>
      </c>
      <c r="AI259" s="40">
        <v>2</v>
      </c>
      <c r="AJ259" s="40">
        <v>2</v>
      </c>
      <c r="AK259" s="67">
        <f>SUM(AE259:AJ259)</f>
        <v>12</v>
      </c>
      <c r="AL259" s="40">
        <v>2023</v>
      </c>
    </row>
    <row r="260" spans="1:38" s="36" customFormat="1" ht="45" customHeight="1">
      <c r="A260" s="260"/>
      <c r="B260" s="47">
        <v>0</v>
      </c>
      <c r="C260" s="47">
        <v>2</v>
      </c>
      <c r="D260" s="47">
        <v>9</v>
      </c>
      <c r="E260" s="47">
        <v>0</v>
      </c>
      <c r="F260" s="47">
        <v>7</v>
      </c>
      <c r="G260" s="47">
        <v>0</v>
      </c>
      <c r="H260" s="47">
        <v>2</v>
      </c>
      <c r="I260" s="47">
        <v>1</v>
      </c>
      <c r="J260" s="47">
        <v>2</v>
      </c>
      <c r="K260" s="47">
        <v>3</v>
      </c>
      <c r="L260" s="47"/>
      <c r="M260" s="47"/>
      <c r="N260" s="47">
        <v>2</v>
      </c>
      <c r="O260" s="47">
        <v>0</v>
      </c>
      <c r="P260" s="47">
        <v>2</v>
      </c>
      <c r="Q260" s="47">
        <v>2</v>
      </c>
      <c r="R260" s="47"/>
      <c r="S260" s="58">
        <v>1</v>
      </c>
      <c r="T260" s="58">
        <v>2</v>
      </c>
      <c r="U260" s="58">
        <v>3</v>
      </c>
      <c r="V260" s="58">
        <v>0</v>
      </c>
      <c r="W260" s="58">
        <v>2</v>
      </c>
      <c r="X260" s="58">
        <v>0</v>
      </c>
      <c r="Y260" s="58">
        <v>0</v>
      </c>
      <c r="Z260" s="45">
        <v>2</v>
      </c>
      <c r="AA260" s="47">
        <v>0</v>
      </c>
      <c r="AB260" s="47">
        <v>0</v>
      </c>
      <c r="AC260" s="265" t="s">
        <v>65</v>
      </c>
      <c r="AD260" s="95" t="s">
        <v>113</v>
      </c>
      <c r="AE260" s="136"/>
      <c r="AF260" s="145"/>
      <c r="AG260" s="136"/>
      <c r="AH260" s="136"/>
      <c r="AI260" s="136"/>
      <c r="AJ260" s="136"/>
      <c r="AK260" s="146"/>
      <c r="AL260" s="136"/>
    </row>
    <row r="261" spans="1:38" s="36" customFormat="1" ht="30.75" customHeight="1">
      <c r="A261" s="260"/>
      <c r="B261" s="47">
        <v>0</v>
      </c>
      <c r="C261" s="47">
        <v>2</v>
      </c>
      <c r="D261" s="47">
        <v>9</v>
      </c>
      <c r="E261" s="47">
        <v>0</v>
      </c>
      <c r="F261" s="47">
        <v>7</v>
      </c>
      <c r="G261" s="47">
        <v>0</v>
      </c>
      <c r="H261" s="47">
        <v>2</v>
      </c>
      <c r="I261" s="47">
        <v>1</v>
      </c>
      <c r="J261" s="47">
        <v>2</v>
      </c>
      <c r="K261" s="47">
        <v>3</v>
      </c>
      <c r="L261" s="47">
        <v>0</v>
      </c>
      <c r="M261" s="47">
        <v>2</v>
      </c>
      <c r="N261" s="47">
        <v>2</v>
      </c>
      <c r="O261" s="47">
        <v>0</v>
      </c>
      <c r="P261" s="47">
        <v>0</v>
      </c>
      <c r="Q261" s="47">
        <v>6</v>
      </c>
      <c r="R261" s="47" t="s">
        <v>89</v>
      </c>
      <c r="S261" s="58">
        <v>1</v>
      </c>
      <c r="T261" s="58">
        <v>2</v>
      </c>
      <c r="U261" s="58">
        <v>3</v>
      </c>
      <c r="V261" s="58">
        <v>0</v>
      </c>
      <c r="W261" s="58">
        <v>2</v>
      </c>
      <c r="X261" s="58">
        <v>0</v>
      </c>
      <c r="Y261" s="58">
        <v>0</v>
      </c>
      <c r="Z261" s="45">
        <v>2</v>
      </c>
      <c r="AA261" s="47">
        <v>0</v>
      </c>
      <c r="AB261" s="47">
        <v>0</v>
      </c>
      <c r="AC261" s="266"/>
      <c r="AD261" s="95" t="s">
        <v>113</v>
      </c>
      <c r="AE261" s="136"/>
      <c r="AF261" s="145"/>
      <c r="AG261" s="136"/>
      <c r="AH261" s="136"/>
      <c r="AI261" s="136"/>
      <c r="AJ261" s="136"/>
      <c r="AK261" s="146"/>
      <c r="AL261" s="136"/>
    </row>
    <row r="262" spans="1:38" s="36" customFormat="1" ht="80.25" customHeight="1">
      <c r="A262" s="260"/>
      <c r="B262" s="47"/>
      <c r="C262" s="47"/>
      <c r="D262" s="47"/>
      <c r="E262" s="47"/>
      <c r="F262" s="47"/>
      <c r="G262" s="47"/>
      <c r="H262" s="47"/>
      <c r="I262" s="47"/>
      <c r="J262" s="47"/>
      <c r="K262" s="47"/>
      <c r="L262" s="47"/>
      <c r="M262" s="47"/>
      <c r="N262" s="47"/>
      <c r="O262" s="47"/>
      <c r="P262" s="47"/>
      <c r="Q262" s="47"/>
      <c r="R262" s="47"/>
      <c r="S262" s="58">
        <v>1</v>
      </c>
      <c r="T262" s="58">
        <v>2</v>
      </c>
      <c r="U262" s="58">
        <v>3</v>
      </c>
      <c r="V262" s="58">
        <v>0</v>
      </c>
      <c r="W262" s="58">
        <v>2</v>
      </c>
      <c r="X262" s="58">
        <v>0</v>
      </c>
      <c r="Y262" s="58">
        <v>0</v>
      </c>
      <c r="Z262" s="45">
        <v>2</v>
      </c>
      <c r="AA262" s="47">
        <v>0</v>
      </c>
      <c r="AB262" s="47">
        <v>1</v>
      </c>
      <c r="AC262" s="110" t="s">
        <v>285</v>
      </c>
      <c r="AD262" s="55" t="s">
        <v>115</v>
      </c>
      <c r="AE262" s="40">
        <v>11</v>
      </c>
      <c r="AF262" s="147">
        <v>11</v>
      </c>
      <c r="AG262" s="40">
        <v>11</v>
      </c>
      <c r="AH262" s="40">
        <v>11</v>
      </c>
      <c r="AI262" s="40">
        <v>11</v>
      </c>
      <c r="AJ262" s="40">
        <v>11</v>
      </c>
      <c r="AK262" s="67">
        <f>SUM(AE262:AJ262)</f>
        <v>66</v>
      </c>
      <c r="AL262" s="54">
        <v>2023</v>
      </c>
    </row>
    <row r="263" spans="1:38" s="36" customFormat="1" ht="93.75" customHeight="1">
      <c r="A263" s="260"/>
      <c r="B263" s="47">
        <v>0</v>
      </c>
      <c r="C263" s="47">
        <v>2</v>
      </c>
      <c r="D263" s="47">
        <v>9</v>
      </c>
      <c r="E263" s="47">
        <v>0</v>
      </c>
      <c r="F263" s="47">
        <v>7</v>
      </c>
      <c r="G263" s="47">
        <v>0</v>
      </c>
      <c r="H263" s="47">
        <v>1</v>
      </c>
      <c r="I263" s="47">
        <v>1</v>
      </c>
      <c r="J263" s="47">
        <v>2</v>
      </c>
      <c r="K263" s="47">
        <v>3</v>
      </c>
      <c r="L263" s="47"/>
      <c r="M263" s="47"/>
      <c r="N263" s="47">
        <v>2</v>
      </c>
      <c r="O263" s="47">
        <v>0</v>
      </c>
      <c r="P263" s="47">
        <v>2</v>
      </c>
      <c r="Q263" s="47">
        <v>3</v>
      </c>
      <c r="R263" s="47"/>
      <c r="S263" s="58">
        <v>1</v>
      </c>
      <c r="T263" s="58">
        <v>2</v>
      </c>
      <c r="U263" s="58">
        <v>3</v>
      </c>
      <c r="V263" s="58">
        <v>0</v>
      </c>
      <c r="W263" s="58">
        <v>2</v>
      </c>
      <c r="X263" s="58">
        <v>0</v>
      </c>
      <c r="Y263" s="58">
        <v>0</v>
      </c>
      <c r="Z263" s="45">
        <v>3</v>
      </c>
      <c r="AA263" s="47">
        <v>0</v>
      </c>
      <c r="AB263" s="47">
        <v>0</v>
      </c>
      <c r="AC263" s="113" t="s">
        <v>66</v>
      </c>
      <c r="AD263" s="95" t="s">
        <v>113</v>
      </c>
      <c r="AE263" s="136"/>
      <c r="AF263" s="166"/>
      <c r="AG263" s="136"/>
      <c r="AH263" s="136"/>
      <c r="AI263" s="136"/>
      <c r="AJ263" s="136"/>
      <c r="AK263" s="146"/>
      <c r="AL263" s="136"/>
    </row>
    <row r="264" spans="1:38" s="36" customFormat="1" ht="74.25" customHeight="1">
      <c r="A264" s="260"/>
      <c r="B264" s="47"/>
      <c r="C264" s="47"/>
      <c r="D264" s="47"/>
      <c r="E264" s="47"/>
      <c r="F264" s="47"/>
      <c r="G264" s="47"/>
      <c r="H264" s="47"/>
      <c r="I264" s="47"/>
      <c r="J264" s="47"/>
      <c r="K264" s="47"/>
      <c r="L264" s="47"/>
      <c r="M264" s="47"/>
      <c r="N264" s="47"/>
      <c r="O264" s="47"/>
      <c r="P264" s="47"/>
      <c r="Q264" s="47"/>
      <c r="R264" s="47"/>
      <c r="S264" s="58">
        <v>1</v>
      </c>
      <c r="T264" s="58">
        <v>2</v>
      </c>
      <c r="U264" s="58">
        <v>3</v>
      </c>
      <c r="V264" s="58">
        <v>0</v>
      </c>
      <c r="W264" s="58">
        <v>2</v>
      </c>
      <c r="X264" s="58">
        <v>0</v>
      </c>
      <c r="Y264" s="58">
        <v>0</v>
      </c>
      <c r="Z264" s="45">
        <v>3</v>
      </c>
      <c r="AA264" s="47">
        <v>0</v>
      </c>
      <c r="AB264" s="47">
        <v>1</v>
      </c>
      <c r="AC264" s="110" t="s">
        <v>67</v>
      </c>
      <c r="AD264" s="55" t="s">
        <v>115</v>
      </c>
      <c r="AE264" s="40">
        <v>12</v>
      </c>
      <c r="AF264" s="149">
        <v>12</v>
      </c>
      <c r="AG264" s="40">
        <v>12</v>
      </c>
      <c r="AH264" s="40">
        <v>12</v>
      </c>
      <c r="AI264" s="40">
        <v>12</v>
      </c>
      <c r="AJ264" s="40">
        <v>12</v>
      </c>
      <c r="AK264" s="67">
        <f>SUM(AE264:AJ264)</f>
        <v>72</v>
      </c>
      <c r="AL264" s="54">
        <v>2023</v>
      </c>
    </row>
    <row r="265" spans="1:38" s="36" customFormat="1" ht="64.5" customHeight="1">
      <c r="A265" s="260"/>
      <c r="B265" s="47"/>
      <c r="C265" s="47"/>
      <c r="D265" s="47"/>
      <c r="E265" s="47"/>
      <c r="F265" s="47"/>
      <c r="G265" s="47"/>
      <c r="H265" s="47"/>
      <c r="I265" s="47"/>
      <c r="J265" s="47"/>
      <c r="K265" s="47"/>
      <c r="L265" s="47"/>
      <c r="M265" s="47"/>
      <c r="N265" s="47"/>
      <c r="O265" s="47"/>
      <c r="P265" s="47"/>
      <c r="Q265" s="47"/>
      <c r="R265" s="47"/>
      <c r="S265" s="58">
        <v>1</v>
      </c>
      <c r="T265" s="58">
        <v>2</v>
      </c>
      <c r="U265" s="58">
        <v>3</v>
      </c>
      <c r="V265" s="58">
        <v>0</v>
      </c>
      <c r="W265" s="58">
        <v>3</v>
      </c>
      <c r="X265" s="58">
        <v>0</v>
      </c>
      <c r="Y265" s="58">
        <v>0</v>
      </c>
      <c r="Z265" s="45">
        <v>0</v>
      </c>
      <c r="AA265" s="47">
        <v>0</v>
      </c>
      <c r="AB265" s="47">
        <v>0</v>
      </c>
      <c r="AC265" s="112" t="s">
        <v>247</v>
      </c>
      <c r="AD265" s="105"/>
      <c r="AE265" s="148"/>
      <c r="AF265" s="148"/>
      <c r="AG265" s="148"/>
      <c r="AH265" s="148"/>
      <c r="AI265" s="148"/>
      <c r="AJ265" s="148"/>
      <c r="AK265" s="104"/>
      <c r="AL265" s="148"/>
    </row>
    <row r="266" spans="1:38" s="36" customFormat="1" ht="32.25" customHeight="1">
      <c r="A266" s="260"/>
      <c r="B266" s="47">
        <v>0</v>
      </c>
      <c r="C266" s="47">
        <v>2</v>
      </c>
      <c r="D266" s="47">
        <v>9</v>
      </c>
      <c r="E266" s="47">
        <v>0</v>
      </c>
      <c r="F266" s="47">
        <v>7</v>
      </c>
      <c r="G266" s="47">
        <v>0</v>
      </c>
      <c r="H266" s="47">
        <v>2</v>
      </c>
      <c r="I266" s="47">
        <v>1</v>
      </c>
      <c r="J266" s="47">
        <v>2</v>
      </c>
      <c r="K266" s="47">
        <v>3</v>
      </c>
      <c r="L266" s="47">
        <v>0</v>
      </c>
      <c r="M266" s="47">
        <v>3</v>
      </c>
      <c r="N266" s="47">
        <v>2</v>
      </c>
      <c r="O266" s="47">
        <v>0</v>
      </c>
      <c r="P266" s="47">
        <v>0</v>
      </c>
      <c r="Q266" s="47">
        <v>7</v>
      </c>
      <c r="R266" s="47" t="s">
        <v>89</v>
      </c>
      <c r="S266" s="58">
        <v>1</v>
      </c>
      <c r="T266" s="58">
        <v>2</v>
      </c>
      <c r="U266" s="58">
        <v>3</v>
      </c>
      <c r="V266" s="58">
        <v>0</v>
      </c>
      <c r="W266" s="58">
        <v>3</v>
      </c>
      <c r="X266" s="58">
        <v>0</v>
      </c>
      <c r="Y266" s="58">
        <v>0</v>
      </c>
      <c r="Z266" s="45">
        <v>1</v>
      </c>
      <c r="AA266" s="47">
        <v>0</v>
      </c>
      <c r="AB266" s="47">
        <v>0</v>
      </c>
      <c r="AC266" s="246" t="s">
        <v>32</v>
      </c>
      <c r="AD266" s="95" t="s">
        <v>116</v>
      </c>
      <c r="AE266" s="136"/>
      <c r="AF266" s="136"/>
      <c r="AG266" s="145"/>
      <c r="AH266" s="136"/>
      <c r="AI266" s="136"/>
      <c r="AJ266" s="136"/>
      <c r="AK266" s="146"/>
      <c r="AL266" s="136"/>
    </row>
    <row r="267" spans="1:38" s="36" customFormat="1" ht="32.25" customHeight="1">
      <c r="A267" s="260"/>
      <c r="B267" s="47">
        <v>0</v>
      </c>
      <c r="C267" s="47">
        <v>2</v>
      </c>
      <c r="D267" s="47">
        <v>9</v>
      </c>
      <c r="E267" s="47">
        <v>0</v>
      </c>
      <c r="F267" s="47">
        <v>7</v>
      </c>
      <c r="G267" s="47">
        <v>0</v>
      </c>
      <c r="H267" s="47">
        <v>2</v>
      </c>
      <c r="I267" s="47">
        <v>1</v>
      </c>
      <c r="J267" s="47">
        <v>2</v>
      </c>
      <c r="K267" s="47">
        <v>3</v>
      </c>
      <c r="L267" s="47"/>
      <c r="M267" s="47"/>
      <c r="N267" s="47">
        <v>2</v>
      </c>
      <c r="O267" s="47">
        <v>0</v>
      </c>
      <c r="P267" s="47">
        <v>2</v>
      </c>
      <c r="Q267" s="47">
        <v>5</v>
      </c>
      <c r="R267" s="47"/>
      <c r="S267" s="58">
        <v>1</v>
      </c>
      <c r="T267" s="58">
        <v>2</v>
      </c>
      <c r="U267" s="58">
        <v>3</v>
      </c>
      <c r="V267" s="58">
        <v>0</v>
      </c>
      <c r="W267" s="58">
        <v>3</v>
      </c>
      <c r="X267" s="58">
        <v>0</v>
      </c>
      <c r="Y267" s="58">
        <v>0</v>
      </c>
      <c r="Z267" s="45">
        <v>1</v>
      </c>
      <c r="AA267" s="47">
        <v>0</v>
      </c>
      <c r="AB267" s="47">
        <v>0</v>
      </c>
      <c r="AC267" s="247"/>
      <c r="AD267" s="95" t="s">
        <v>116</v>
      </c>
      <c r="AE267" s="145"/>
      <c r="AF267" s="145"/>
      <c r="AG267" s="145"/>
      <c r="AH267" s="145"/>
      <c r="AI267" s="145"/>
      <c r="AJ267" s="145"/>
      <c r="AK267" s="146"/>
      <c r="AL267" s="141"/>
    </row>
    <row r="268" spans="1:38" s="36" customFormat="1" ht="59.25">
      <c r="A268" s="260"/>
      <c r="B268" s="47"/>
      <c r="C268" s="47"/>
      <c r="D268" s="47"/>
      <c r="E268" s="47"/>
      <c r="F268" s="47"/>
      <c r="G268" s="47"/>
      <c r="H268" s="47"/>
      <c r="I268" s="47"/>
      <c r="J268" s="47"/>
      <c r="K268" s="47"/>
      <c r="L268" s="47"/>
      <c r="M268" s="47"/>
      <c r="N268" s="47"/>
      <c r="O268" s="47"/>
      <c r="P268" s="47"/>
      <c r="Q268" s="47"/>
      <c r="R268" s="47"/>
      <c r="S268" s="58">
        <v>1</v>
      </c>
      <c r="T268" s="58">
        <v>2</v>
      </c>
      <c r="U268" s="58">
        <v>3</v>
      </c>
      <c r="V268" s="58">
        <v>0</v>
      </c>
      <c r="W268" s="58">
        <v>3</v>
      </c>
      <c r="X268" s="58">
        <v>0</v>
      </c>
      <c r="Y268" s="58">
        <v>0</v>
      </c>
      <c r="Z268" s="45">
        <v>1</v>
      </c>
      <c r="AA268" s="47">
        <v>0</v>
      </c>
      <c r="AB268" s="47">
        <v>1</v>
      </c>
      <c r="AC268" s="110" t="s">
        <v>286</v>
      </c>
      <c r="AD268" s="55" t="s">
        <v>115</v>
      </c>
      <c r="AE268" s="40">
        <v>9</v>
      </c>
      <c r="AF268" s="147">
        <v>9</v>
      </c>
      <c r="AG268" s="40">
        <v>9</v>
      </c>
      <c r="AH268" s="40">
        <v>9</v>
      </c>
      <c r="AI268" s="40">
        <v>9</v>
      </c>
      <c r="AJ268" s="40">
        <v>9</v>
      </c>
      <c r="AK268" s="67">
        <f>SUM(AE268:AJ268)</f>
        <v>54</v>
      </c>
      <c r="AL268" s="40">
        <v>2023</v>
      </c>
    </row>
    <row r="269" spans="1:38" s="36" customFormat="1" ht="30" customHeight="1">
      <c r="A269" s="260"/>
      <c r="B269" s="47">
        <v>0</v>
      </c>
      <c r="C269" s="47">
        <v>2</v>
      </c>
      <c r="D269" s="47">
        <v>9</v>
      </c>
      <c r="E269" s="47">
        <v>0</v>
      </c>
      <c r="F269" s="47">
        <v>7</v>
      </c>
      <c r="G269" s="47">
        <v>0</v>
      </c>
      <c r="H269" s="47">
        <v>1</v>
      </c>
      <c r="I269" s="47">
        <v>1</v>
      </c>
      <c r="J269" s="47">
        <v>2</v>
      </c>
      <c r="K269" s="47">
        <v>3</v>
      </c>
      <c r="L269" s="47">
        <v>0</v>
      </c>
      <c r="M269" s="47">
        <v>3</v>
      </c>
      <c r="N269" s="47">
        <v>2</v>
      </c>
      <c r="O269" s="47">
        <v>0</v>
      </c>
      <c r="P269" s="47">
        <v>0</v>
      </c>
      <c r="Q269" s="47">
        <v>8</v>
      </c>
      <c r="R269" s="47" t="s">
        <v>89</v>
      </c>
      <c r="S269" s="58">
        <v>1</v>
      </c>
      <c r="T269" s="58">
        <v>2</v>
      </c>
      <c r="U269" s="58">
        <v>3</v>
      </c>
      <c r="V269" s="58">
        <v>0</v>
      </c>
      <c r="W269" s="58">
        <v>3</v>
      </c>
      <c r="X269" s="58">
        <v>0</v>
      </c>
      <c r="Y269" s="58">
        <v>0</v>
      </c>
      <c r="Z269" s="45">
        <v>2</v>
      </c>
      <c r="AA269" s="47">
        <v>0</v>
      </c>
      <c r="AB269" s="47">
        <v>0</v>
      </c>
      <c r="AC269" s="246" t="s">
        <v>33</v>
      </c>
      <c r="AD269" s="95" t="s">
        <v>116</v>
      </c>
      <c r="AE269" s="145"/>
      <c r="AF269" s="166"/>
      <c r="AG269" s="145"/>
      <c r="AH269" s="145"/>
      <c r="AI269" s="145"/>
      <c r="AJ269" s="145"/>
      <c r="AK269" s="146"/>
      <c r="AL269" s="136"/>
    </row>
    <row r="270" spans="1:38" s="36" customFormat="1" ht="34.5" customHeight="1">
      <c r="A270" s="260"/>
      <c r="B270" s="47">
        <v>0</v>
      </c>
      <c r="C270" s="47">
        <v>2</v>
      </c>
      <c r="D270" s="47">
        <v>9</v>
      </c>
      <c r="E270" s="47">
        <v>0</v>
      </c>
      <c r="F270" s="47">
        <v>7</v>
      </c>
      <c r="G270" s="47">
        <v>0</v>
      </c>
      <c r="H270" s="47">
        <v>1</v>
      </c>
      <c r="I270" s="47">
        <v>1</v>
      </c>
      <c r="J270" s="47">
        <v>2</v>
      </c>
      <c r="K270" s="47">
        <v>3</v>
      </c>
      <c r="L270" s="47"/>
      <c r="M270" s="47"/>
      <c r="N270" s="47">
        <v>2</v>
      </c>
      <c r="O270" s="47">
        <v>0</v>
      </c>
      <c r="P270" s="47">
        <v>2</v>
      </c>
      <c r="Q270" s="47">
        <v>6</v>
      </c>
      <c r="R270" s="47"/>
      <c r="S270" s="58">
        <v>1</v>
      </c>
      <c r="T270" s="58">
        <v>2</v>
      </c>
      <c r="U270" s="58">
        <v>3</v>
      </c>
      <c r="V270" s="58">
        <v>0</v>
      </c>
      <c r="W270" s="58">
        <v>3</v>
      </c>
      <c r="X270" s="58">
        <v>0</v>
      </c>
      <c r="Y270" s="58">
        <v>0</v>
      </c>
      <c r="Z270" s="45">
        <v>2</v>
      </c>
      <c r="AA270" s="47">
        <v>0</v>
      </c>
      <c r="AB270" s="47">
        <v>0</v>
      </c>
      <c r="AC270" s="247"/>
      <c r="AD270" s="95" t="s">
        <v>116</v>
      </c>
      <c r="AE270" s="145"/>
      <c r="AF270" s="145"/>
      <c r="AG270" s="145"/>
      <c r="AH270" s="145"/>
      <c r="AI270" s="145"/>
      <c r="AJ270" s="145"/>
      <c r="AK270" s="146"/>
      <c r="AL270" s="136"/>
    </row>
    <row r="271" spans="1:38" s="36" customFormat="1" ht="74.25">
      <c r="A271" s="260"/>
      <c r="B271" s="47"/>
      <c r="C271" s="47"/>
      <c r="D271" s="47"/>
      <c r="E271" s="47"/>
      <c r="F271" s="47"/>
      <c r="G271" s="47"/>
      <c r="H271" s="47"/>
      <c r="I271" s="47"/>
      <c r="J271" s="47"/>
      <c r="K271" s="47"/>
      <c r="L271" s="47"/>
      <c r="M271" s="47"/>
      <c r="N271" s="47"/>
      <c r="O271" s="47"/>
      <c r="P271" s="47"/>
      <c r="Q271" s="47"/>
      <c r="R271" s="47"/>
      <c r="S271" s="58">
        <v>1</v>
      </c>
      <c r="T271" s="58">
        <v>2</v>
      </c>
      <c r="U271" s="58">
        <v>3</v>
      </c>
      <c r="V271" s="58">
        <v>0</v>
      </c>
      <c r="W271" s="58">
        <v>3</v>
      </c>
      <c r="X271" s="58">
        <v>0</v>
      </c>
      <c r="Y271" s="58">
        <v>0</v>
      </c>
      <c r="Z271" s="45">
        <v>2</v>
      </c>
      <c r="AA271" s="47">
        <v>0</v>
      </c>
      <c r="AB271" s="47">
        <v>1</v>
      </c>
      <c r="AC271" s="110" t="s">
        <v>195</v>
      </c>
      <c r="AD271" s="55" t="s">
        <v>115</v>
      </c>
      <c r="AE271" s="40">
        <v>12</v>
      </c>
      <c r="AF271" s="147">
        <v>12</v>
      </c>
      <c r="AG271" s="40">
        <v>12</v>
      </c>
      <c r="AH271" s="40">
        <v>12</v>
      </c>
      <c r="AI271" s="40">
        <v>12</v>
      </c>
      <c r="AJ271" s="40">
        <v>12</v>
      </c>
      <c r="AK271" s="67">
        <f>SUM(AE271:AJ271)</f>
        <v>72</v>
      </c>
      <c r="AL271" s="54">
        <v>2023</v>
      </c>
    </row>
    <row r="272" spans="1:38" s="36" customFormat="1" ht="55.5" customHeight="1">
      <c r="A272" s="260"/>
      <c r="B272" s="47"/>
      <c r="C272" s="47"/>
      <c r="D272" s="47"/>
      <c r="E272" s="47"/>
      <c r="F272" s="47"/>
      <c r="G272" s="47"/>
      <c r="H272" s="47"/>
      <c r="I272" s="47"/>
      <c r="J272" s="47"/>
      <c r="K272" s="47"/>
      <c r="L272" s="47"/>
      <c r="M272" s="47"/>
      <c r="N272" s="47"/>
      <c r="O272" s="47"/>
      <c r="P272" s="47"/>
      <c r="Q272" s="47"/>
      <c r="R272" s="47"/>
      <c r="S272" s="58">
        <v>1</v>
      </c>
      <c r="T272" s="58">
        <v>2</v>
      </c>
      <c r="U272" s="58">
        <v>3</v>
      </c>
      <c r="V272" s="58">
        <v>0</v>
      </c>
      <c r="W272" s="58">
        <v>4</v>
      </c>
      <c r="X272" s="58">
        <v>0</v>
      </c>
      <c r="Y272" s="58">
        <v>0</v>
      </c>
      <c r="Z272" s="45">
        <v>0</v>
      </c>
      <c r="AA272" s="47">
        <v>0</v>
      </c>
      <c r="AB272" s="47">
        <v>0</v>
      </c>
      <c r="AC272" s="112" t="s">
        <v>248</v>
      </c>
      <c r="AD272" s="105"/>
      <c r="AE272" s="148"/>
      <c r="AF272" s="172"/>
      <c r="AG272" s="148"/>
      <c r="AH272" s="148"/>
      <c r="AI272" s="148"/>
      <c r="AJ272" s="148"/>
      <c r="AK272" s="104"/>
      <c r="AL272" s="148"/>
    </row>
    <row r="273" spans="1:38" s="36" customFormat="1" ht="62.25" customHeight="1">
      <c r="A273" s="260"/>
      <c r="B273" s="47">
        <v>0</v>
      </c>
      <c r="C273" s="47">
        <v>2</v>
      </c>
      <c r="D273" s="47">
        <v>9</v>
      </c>
      <c r="E273" s="47">
        <v>0</v>
      </c>
      <c r="F273" s="47">
        <v>7</v>
      </c>
      <c r="G273" s="47">
        <v>0</v>
      </c>
      <c r="H273" s="47">
        <v>1</v>
      </c>
      <c r="I273" s="47">
        <v>1</v>
      </c>
      <c r="J273" s="47">
        <v>2</v>
      </c>
      <c r="K273" s="47">
        <v>3</v>
      </c>
      <c r="L273" s="47"/>
      <c r="M273" s="47"/>
      <c r="N273" s="47">
        <v>2</v>
      </c>
      <c r="O273" s="47">
        <v>0</v>
      </c>
      <c r="P273" s="47">
        <v>2</v>
      </c>
      <c r="Q273" s="47">
        <v>7</v>
      </c>
      <c r="R273" s="47"/>
      <c r="S273" s="58">
        <v>1</v>
      </c>
      <c r="T273" s="58">
        <v>2</v>
      </c>
      <c r="U273" s="58">
        <v>3</v>
      </c>
      <c r="V273" s="58">
        <v>0</v>
      </c>
      <c r="W273" s="58">
        <v>4</v>
      </c>
      <c r="X273" s="58">
        <v>0</v>
      </c>
      <c r="Y273" s="58">
        <v>0</v>
      </c>
      <c r="Z273" s="45">
        <v>1</v>
      </c>
      <c r="AA273" s="47">
        <v>0</v>
      </c>
      <c r="AB273" s="47">
        <v>0</v>
      </c>
      <c r="AC273" s="113" t="s">
        <v>34</v>
      </c>
      <c r="AD273" s="95" t="s">
        <v>116</v>
      </c>
      <c r="AE273" s="136"/>
      <c r="AF273" s="166"/>
      <c r="AG273" s="136"/>
      <c r="AH273" s="136"/>
      <c r="AI273" s="136"/>
      <c r="AJ273" s="136"/>
      <c r="AK273" s="146"/>
      <c r="AL273" s="136"/>
    </row>
    <row r="274" spans="1:38" s="36" customFormat="1" ht="75.75" customHeight="1">
      <c r="A274" s="260"/>
      <c r="B274" s="47"/>
      <c r="C274" s="47"/>
      <c r="D274" s="47"/>
      <c r="E274" s="47"/>
      <c r="F274" s="47"/>
      <c r="G274" s="47"/>
      <c r="H274" s="47"/>
      <c r="I274" s="47"/>
      <c r="J274" s="47"/>
      <c r="K274" s="47"/>
      <c r="L274" s="47"/>
      <c r="M274" s="47"/>
      <c r="N274" s="47"/>
      <c r="O274" s="47"/>
      <c r="P274" s="47"/>
      <c r="Q274" s="47"/>
      <c r="R274" s="47"/>
      <c r="S274" s="58">
        <v>1</v>
      </c>
      <c r="T274" s="58">
        <v>2</v>
      </c>
      <c r="U274" s="58">
        <v>3</v>
      </c>
      <c r="V274" s="58">
        <v>0</v>
      </c>
      <c r="W274" s="58">
        <v>4</v>
      </c>
      <c r="X274" s="58">
        <v>0</v>
      </c>
      <c r="Y274" s="58">
        <v>0</v>
      </c>
      <c r="Z274" s="45">
        <v>1</v>
      </c>
      <c r="AA274" s="47">
        <v>0</v>
      </c>
      <c r="AB274" s="47">
        <v>1</v>
      </c>
      <c r="AC274" s="110" t="s">
        <v>35</v>
      </c>
      <c r="AD274" s="55" t="s">
        <v>115</v>
      </c>
      <c r="AE274" s="40">
        <v>12</v>
      </c>
      <c r="AF274" s="147">
        <v>12</v>
      </c>
      <c r="AG274" s="40">
        <v>12</v>
      </c>
      <c r="AH274" s="40">
        <v>12</v>
      </c>
      <c r="AI274" s="40">
        <v>12</v>
      </c>
      <c r="AJ274" s="40">
        <v>12</v>
      </c>
      <c r="AK274" s="67">
        <f>SUM(AE274:AJ274)</f>
        <v>72</v>
      </c>
      <c r="AL274" s="40">
        <v>2023</v>
      </c>
    </row>
    <row r="275" spans="1:38" s="36" customFormat="1" ht="60">
      <c r="A275" s="260"/>
      <c r="B275" s="47">
        <v>0</v>
      </c>
      <c r="C275" s="47">
        <v>2</v>
      </c>
      <c r="D275" s="47">
        <v>9</v>
      </c>
      <c r="E275" s="47">
        <v>0</v>
      </c>
      <c r="F275" s="47">
        <v>7</v>
      </c>
      <c r="G275" s="47">
        <v>0</v>
      </c>
      <c r="H275" s="47">
        <v>2</v>
      </c>
      <c r="I275" s="47">
        <v>1</v>
      </c>
      <c r="J275" s="47">
        <v>2</v>
      </c>
      <c r="K275" s="47">
        <v>3</v>
      </c>
      <c r="L275" s="47"/>
      <c r="M275" s="47"/>
      <c r="N275" s="47">
        <v>2</v>
      </c>
      <c r="O275" s="47">
        <v>0</v>
      </c>
      <c r="P275" s="47">
        <v>2</v>
      </c>
      <c r="Q275" s="47">
        <v>8</v>
      </c>
      <c r="R275" s="47"/>
      <c r="S275" s="58">
        <v>1</v>
      </c>
      <c r="T275" s="58">
        <v>2</v>
      </c>
      <c r="U275" s="58">
        <v>3</v>
      </c>
      <c r="V275" s="58">
        <v>0</v>
      </c>
      <c r="W275" s="58">
        <v>4</v>
      </c>
      <c r="X275" s="58">
        <v>0</v>
      </c>
      <c r="Y275" s="58">
        <v>0</v>
      </c>
      <c r="Z275" s="45">
        <v>2</v>
      </c>
      <c r="AA275" s="47">
        <v>0</v>
      </c>
      <c r="AB275" s="47">
        <v>0</v>
      </c>
      <c r="AC275" s="113" t="s">
        <v>36</v>
      </c>
      <c r="AD275" s="95" t="s">
        <v>116</v>
      </c>
      <c r="AE275" s="136"/>
      <c r="AF275" s="166"/>
      <c r="AG275" s="136"/>
      <c r="AH275" s="136"/>
      <c r="AI275" s="136"/>
      <c r="AJ275" s="136"/>
      <c r="AK275" s="146"/>
      <c r="AL275" s="136"/>
    </row>
    <row r="276" spans="1:38" s="36" customFormat="1" ht="72" customHeight="1">
      <c r="A276" s="260"/>
      <c r="B276" s="47"/>
      <c r="C276" s="47"/>
      <c r="D276" s="47"/>
      <c r="E276" s="47"/>
      <c r="F276" s="47"/>
      <c r="G276" s="47"/>
      <c r="H276" s="47"/>
      <c r="I276" s="47"/>
      <c r="J276" s="47"/>
      <c r="K276" s="47"/>
      <c r="L276" s="47"/>
      <c r="M276" s="47"/>
      <c r="N276" s="47"/>
      <c r="O276" s="47"/>
      <c r="P276" s="47"/>
      <c r="Q276" s="47"/>
      <c r="R276" s="47"/>
      <c r="S276" s="58">
        <v>1</v>
      </c>
      <c r="T276" s="58">
        <v>2</v>
      </c>
      <c r="U276" s="58">
        <v>3</v>
      </c>
      <c r="V276" s="58">
        <v>0</v>
      </c>
      <c r="W276" s="58">
        <v>4</v>
      </c>
      <c r="X276" s="58">
        <v>0</v>
      </c>
      <c r="Y276" s="58">
        <v>0</v>
      </c>
      <c r="Z276" s="45">
        <v>2</v>
      </c>
      <c r="AA276" s="47">
        <v>0</v>
      </c>
      <c r="AB276" s="47">
        <v>1</v>
      </c>
      <c r="AC276" s="110" t="s">
        <v>196</v>
      </c>
      <c r="AD276" s="55" t="s">
        <v>115</v>
      </c>
      <c r="AE276" s="40">
        <v>9</v>
      </c>
      <c r="AF276" s="173">
        <v>9</v>
      </c>
      <c r="AG276" s="40">
        <v>9</v>
      </c>
      <c r="AH276" s="40">
        <v>9</v>
      </c>
      <c r="AI276" s="40">
        <v>9</v>
      </c>
      <c r="AJ276" s="40">
        <v>9</v>
      </c>
      <c r="AK276" s="67">
        <f>SUM(AE276:AJ276)</f>
        <v>54</v>
      </c>
      <c r="AL276" s="40">
        <v>2023</v>
      </c>
    </row>
    <row r="277" spans="1:38" s="36" customFormat="1" ht="45">
      <c r="A277" s="260"/>
      <c r="B277" s="47"/>
      <c r="C277" s="47"/>
      <c r="D277" s="47"/>
      <c r="E277" s="47"/>
      <c r="F277" s="47"/>
      <c r="G277" s="47"/>
      <c r="H277" s="47"/>
      <c r="I277" s="47"/>
      <c r="J277" s="47"/>
      <c r="K277" s="47"/>
      <c r="L277" s="47"/>
      <c r="M277" s="47"/>
      <c r="N277" s="47"/>
      <c r="O277" s="47"/>
      <c r="P277" s="47"/>
      <c r="Q277" s="47"/>
      <c r="R277" s="47"/>
      <c r="S277" s="47">
        <v>1</v>
      </c>
      <c r="T277" s="47">
        <v>2</v>
      </c>
      <c r="U277" s="47">
        <v>4</v>
      </c>
      <c r="V277" s="47">
        <v>0</v>
      </c>
      <c r="W277" s="47">
        <v>0</v>
      </c>
      <c r="X277" s="47">
        <v>0</v>
      </c>
      <c r="Y277" s="47">
        <v>0</v>
      </c>
      <c r="Z277" s="45">
        <v>0</v>
      </c>
      <c r="AA277" s="47">
        <v>0</v>
      </c>
      <c r="AB277" s="47">
        <v>0</v>
      </c>
      <c r="AC277" s="130" t="s">
        <v>249</v>
      </c>
      <c r="AD277" s="81" t="s">
        <v>116</v>
      </c>
      <c r="AE277" s="134">
        <f>AE278+329100</f>
        <v>6178838.569999999</v>
      </c>
      <c r="AF277" s="134">
        <f>AF278</f>
        <v>8256391.05</v>
      </c>
      <c r="AG277" s="134">
        <f>AG278</f>
        <v>3667672.9400000004</v>
      </c>
      <c r="AH277" s="134">
        <f>AH278</f>
        <v>5384320.27</v>
      </c>
      <c r="AI277" s="134">
        <f>AI278</f>
        <v>5384320.27</v>
      </c>
      <c r="AJ277" s="134">
        <f>AJ278</f>
        <v>5384320.27</v>
      </c>
      <c r="AK277" s="134">
        <f>SUM(AE277:AJ277)</f>
        <v>34255863.37</v>
      </c>
      <c r="AL277" s="170">
        <v>2023</v>
      </c>
    </row>
    <row r="278" spans="1:38" s="36" customFormat="1" ht="30">
      <c r="A278" s="260"/>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5"/>
      <c r="AA278" s="47"/>
      <c r="AB278" s="47"/>
      <c r="AC278" s="111" t="s">
        <v>235</v>
      </c>
      <c r="AD278" s="81"/>
      <c r="AE278" s="134">
        <f>AE284+AE286+AE288+AE294+AE297+AE299+AE301+AE303+AE306+AE316</f>
        <v>5849738.569999999</v>
      </c>
      <c r="AF278" s="134">
        <f>AF284+AF286+AF288+AF294+AF297+AF298+AF301+AF302+AF306+AF316+AF330</f>
        <v>8256391.05</v>
      </c>
      <c r="AG278" s="134">
        <f>AG284+AG286+AG288+AG294+AG297+AG298+AG299+AG301+AG302+AG303+AG306+AG316+AG330</f>
        <v>3667672.9400000004</v>
      </c>
      <c r="AH278" s="134">
        <f>AH284+AH286+AH288+AH294+AH297+AH298+AH299+AH301+AH302+AH303+AH306+AH316+AH330</f>
        <v>5384320.27</v>
      </c>
      <c r="AI278" s="134">
        <f>AI284+AI286+AI288+AI294+AI297+AI298+AI299+AI301+AI302+AI303+AI306+AI316+AI330</f>
        <v>5384320.27</v>
      </c>
      <c r="AJ278" s="134">
        <f>AJ284+AJ286+AJ288+AJ294+AJ297+AJ298+AJ299+AJ301+AJ302+AJ303+AJ306+AJ316+AJ330</f>
        <v>5384320.27</v>
      </c>
      <c r="AK278" s="134">
        <f>SUM(AE278:AJ278)</f>
        <v>33926763.37</v>
      </c>
      <c r="AL278" s="170">
        <v>2023</v>
      </c>
    </row>
    <row r="279" spans="1:38" s="36" customFormat="1" ht="60">
      <c r="A279" s="260"/>
      <c r="B279" s="47"/>
      <c r="C279" s="47"/>
      <c r="D279" s="47"/>
      <c r="E279" s="47"/>
      <c r="F279" s="47"/>
      <c r="G279" s="47"/>
      <c r="H279" s="47"/>
      <c r="I279" s="47"/>
      <c r="J279" s="47"/>
      <c r="K279" s="47"/>
      <c r="L279" s="47"/>
      <c r="M279" s="47"/>
      <c r="N279" s="47"/>
      <c r="O279" s="47"/>
      <c r="P279" s="47"/>
      <c r="Q279" s="47"/>
      <c r="R279" s="47"/>
      <c r="S279" s="47">
        <v>1</v>
      </c>
      <c r="T279" s="47">
        <v>2</v>
      </c>
      <c r="U279" s="47">
        <v>4</v>
      </c>
      <c r="V279" s="47">
        <v>0</v>
      </c>
      <c r="W279" s="47">
        <v>1</v>
      </c>
      <c r="X279" s="47">
        <v>0</v>
      </c>
      <c r="Y279" s="47">
        <v>0</v>
      </c>
      <c r="Z279" s="45">
        <v>0</v>
      </c>
      <c r="AA279" s="47">
        <v>0</v>
      </c>
      <c r="AB279" s="47">
        <v>0</v>
      </c>
      <c r="AC279" s="112" t="s">
        <v>103</v>
      </c>
      <c r="AD279" s="93"/>
      <c r="AE279" s="148"/>
      <c r="AF279" s="172"/>
      <c r="AG279" s="148"/>
      <c r="AH279" s="148"/>
      <c r="AI279" s="148"/>
      <c r="AJ279" s="148"/>
      <c r="AK279" s="104"/>
      <c r="AL279" s="148"/>
    </row>
    <row r="280" spans="1:38" s="36" customFormat="1" ht="73.5" customHeight="1">
      <c r="A280" s="260"/>
      <c r="B280" s="47"/>
      <c r="C280" s="47"/>
      <c r="D280" s="47"/>
      <c r="E280" s="47"/>
      <c r="F280" s="47"/>
      <c r="G280" s="47"/>
      <c r="H280" s="47"/>
      <c r="I280" s="47"/>
      <c r="J280" s="47"/>
      <c r="K280" s="47"/>
      <c r="L280" s="47"/>
      <c r="M280" s="47"/>
      <c r="N280" s="47"/>
      <c r="O280" s="47"/>
      <c r="P280" s="47"/>
      <c r="Q280" s="47"/>
      <c r="R280" s="47"/>
      <c r="S280" s="47">
        <v>1</v>
      </c>
      <c r="T280" s="47">
        <v>2</v>
      </c>
      <c r="U280" s="47">
        <v>4</v>
      </c>
      <c r="V280" s="47">
        <v>0</v>
      </c>
      <c r="W280" s="47">
        <v>1</v>
      </c>
      <c r="X280" s="47">
        <v>0</v>
      </c>
      <c r="Y280" s="47">
        <v>0</v>
      </c>
      <c r="Z280" s="45">
        <v>0</v>
      </c>
      <c r="AA280" s="47">
        <v>0</v>
      </c>
      <c r="AB280" s="47">
        <v>1</v>
      </c>
      <c r="AC280" s="110" t="s">
        <v>250</v>
      </c>
      <c r="AD280" s="55" t="s">
        <v>114</v>
      </c>
      <c r="AE280" s="149">
        <v>100</v>
      </c>
      <c r="AF280" s="149">
        <v>100</v>
      </c>
      <c r="AG280" s="149">
        <v>100</v>
      </c>
      <c r="AH280" s="149">
        <v>100</v>
      </c>
      <c r="AI280" s="149">
        <v>100</v>
      </c>
      <c r="AJ280" s="149">
        <v>100</v>
      </c>
      <c r="AK280" s="67">
        <v>100</v>
      </c>
      <c r="AL280" s="54">
        <v>2023</v>
      </c>
    </row>
    <row r="281" spans="1:38" s="36" customFormat="1" ht="60" hidden="1">
      <c r="A281" s="260"/>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5"/>
      <c r="AA281" s="47"/>
      <c r="AB281" s="47"/>
      <c r="AC281" s="85" t="s">
        <v>208</v>
      </c>
      <c r="AD281" s="55"/>
      <c r="AE281" s="149"/>
      <c r="AF281" s="149"/>
      <c r="AG281" s="149"/>
      <c r="AH281" s="149"/>
      <c r="AI281" s="149"/>
      <c r="AJ281" s="149"/>
      <c r="AK281" s="67"/>
      <c r="AL281" s="54"/>
    </row>
    <row r="282" spans="1:38" s="36" customFormat="1" ht="60" hidden="1">
      <c r="A282" s="260"/>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5"/>
      <c r="AA282" s="47"/>
      <c r="AB282" s="47"/>
      <c r="AC282" s="85" t="s">
        <v>209</v>
      </c>
      <c r="AD282" s="55"/>
      <c r="AE282" s="149"/>
      <c r="AF282" s="149"/>
      <c r="AG282" s="149"/>
      <c r="AH282" s="149"/>
      <c r="AI282" s="149"/>
      <c r="AJ282" s="149"/>
      <c r="AK282" s="67"/>
      <c r="AL282" s="54"/>
    </row>
    <row r="283" spans="1:38" s="36" customFormat="1" ht="60">
      <c r="A283" s="260"/>
      <c r="B283" s="47"/>
      <c r="C283" s="47"/>
      <c r="D283" s="47"/>
      <c r="E283" s="47"/>
      <c r="F283" s="47"/>
      <c r="G283" s="47"/>
      <c r="H283" s="47"/>
      <c r="I283" s="47"/>
      <c r="J283" s="47"/>
      <c r="K283" s="47"/>
      <c r="L283" s="47"/>
      <c r="M283" s="47"/>
      <c r="N283" s="47"/>
      <c r="O283" s="47"/>
      <c r="P283" s="47"/>
      <c r="Q283" s="47"/>
      <c r="R283" s="47"/>
      <c r="S283" s="45"/>
      <c r="T283" s="47"/>
      <c r="U283" s="47"/>
      <c r="V283" s="47"/>
      <c r="W283" s="47"/>
      <c r="X283" s="47"/>
      <c r="Y283" s="47"/>
      <c r="Z283" s="45"/>
      <c r="AA283" s="47"/>
      <c r="AB283" s="47"/>
      <c r="AC283" s="113" t="s">
        <v>259</v>
      </c>
      <c r="AD283" s="95"/>
      <c r="AE283" s="142"/>
      <c r="AF283" s="142"/>
      <c r="AG283" s="142"/>
      <c r="AH283" s="142"/>
      <c r="AI283" s="142"/>
      <c r="AJ283" s="142"/>
      <c r="AK283" s="143"/>
      <c r="AL283" s="141"/>
    </row>
    <row r="284" spans="1:38" s="90" customFormat="1" ht="15">
      <c r="A284" s="260"/>
      <c r="B284" s="89">
        <v>0</v>
      </c>
      <c r="C284" s="89">
        <v>2</v>
      </c>
      <c r="D284" s="89">
        <v>9</v>
      </c>
      <c r="E284" s="89">
        <v>0</v>
      </c>
      <c r="F284" s="89">
        <v>7</v>
      </c>
      <c r="G284" s="89">
        <v>0</v>
      </c>
      <c r="H284" s="89">
        <v>7</v>
      </c>
      <c r="I284" s="89">
        <v>1</v>
      </c>
      <c r="J284" s="89">
        <v>2</v>
      </c>
      <c r="K284" s="89">
        <v>4</v>
      </c>
      <c r="L284" s="89">
        <v>0</v>
      </c>
      <c r="M284" s="89">
        <v>1</v>
      </c>
      <c r="N284" s="89">
        <v>1</v>
      </c>
      <c r="O284" s="89">
        <v>0</v>
      </c>
      <c r="P284" s="89">
        <v>4</v>
      </c>
      <c r="Q284" s="89">
        <v>5</v>
      </c>
      <c r="R284" s="89" t="s">
        <v>89</v>
      </c>
      <c r="S284" s="89">
        <v>1</v>
      </c>
      <c r="T284" s="89">
        <v>2</v>
      </c>
      <c r="U284" s="89">
        <v>4</v>
      </c>
      <c r="V284" s="89">
        <v>0</v>
      </c>
      <c r="W284" s="89">
        <v>1</v>
      </c>
      <c r="X284" s="89">
        <v>0</v>
      </c>
      <c r="Y284" s="89">
        <v>0</v>
      </c>
      <c r="Z284" s="89">
        <v>1</v>
      </c>
      <c r="AA284" s="89">
        <v>0</v>
      </c>
      <c r="AB284" s="89">
        <v>0</v>
      </c>
      <c r="AC284" s="113" t="s">
        <v>260</v>
      </c>
      <c r="AD284" s="95" t="s">
        <v>116</v>
      </c>
      <c r="AE284" s="142">
        <v>125300</v>
      </c>
      <c r="AF284" s="142">
        <v>966700</v>
      </c>
      <c r="AG284" s="142"/>
      <c r="AH284" s="142"/>
      <c r="AI284" s="142"/>
      <c r="AJ284" s="142"/>
      <c r="AK284" s="143">
        <f>SUM(AE284:AJ284)</f>
        <v>1092000</v>
      </c>
      <c r="AL284" s="141">
        <v>2019</v>
      </c>
    </row>
    <row r="285" spans="1:38" s="36" customFormat="1" ht="59.25" hidden="1">
      <c r="A285" s="260"/>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5"/>
      <c r="AA285" s="47"/>
      <c r="AB285" s="47"/>
      <c r="AC285" s="118" t="s">
        <v>210</v>
      </c>
      <c r="AD285" s="95"/>
      <c r="AE285" s="142"/>
      <c r="AF285" s="142"/>
      <c r="AG285" s="142"/>
      <c r="AH285" s="142"/>
      <c r="AI285" s="142"/>
      <c r="AJ285" s="142"/>
      <c r="AK285" s="143"/>
      <c r="AL285" s="141"/>
    </row>
    <row r="286" spans="1:38" s="36" customFormat="1" ht="15">
      <c r="A286" s="260"/>
      <c r="B286" s="89">
        <v>0</v>
      </c>
      <c r="C286" s="89">
        <v>2</v>
      </c>
      <c r="D286" s="89">
        <v>9</v>
      </c>
      <c r="E286" s="89">
        <v>0</v>
      </c>
      <c r="F286" s="89">
        <v>7</v>
      </c>
      <c r="G286" s="89">
        <v>0</v>
      </c>
      <c r="H286" s="89">
        <v>7</v>
      </c>
      <c r="I286" s="47">
        <v>1</v>
      </c>
      <c r="J286" s="47">
        <v>2</v>
      </c>
      <c r="K286" s="47">
        <v>4</v>
      </c>
      <c r="L286" s="47">
        <v>0</v>
      </c>
      <c r="M286" s="47">
        <v>1</v>
      </c>
      <c r="N286" s="47" t="s">
        <v>90</v>
      </c>
      <c r="O286" s="47">
        <v>0</v>
      </c>
      <c r="P286" s="47">
        <v>4</v>
      </c>
      <c r="Q286" s="47">
        <v>5</v>
      </c>
      <c r="R286" s="47" t="s">
        <v>89</v>
      </c>
      <c r="S286" s="47">
        <v>1</v>
      </c>
      <c r="T286" s="47">
        <v>2</v>
      </c>
      <c r="U286" s="47">
        <v>4</v>
      </c>
      <c r="V286" s="47">
        <v>0</v>
      </c>
      <c r="W286" s="47">
        <v>1</v>
      </c>
      <c r="X286" s="47">
        <v>0</v>
      </c>
      <c r="Y286" s="47">
        <v>0</v>
      </c>
      <c r="Z286" s="45">
        <v>1</v>
      </c>
      <c r="AA286" s="47">
        <v>0</v>
      </c>
      <c r="AB286" s="47">
        <v>0</v>
      </c>
      <c r="AC286" s="113" t="s">
        <v>171</v>
      </c>
      <c r="AD286" s="95" t="s">
        <v>116</v>
      </c>
      <c r="AE286" s="142">
        <v>13923</v>
      </c>
      <c r="AF286" s="142">
        <f>688480-200000+42200</f>
        <v>530680</v>
      </c>
      <c r="AG286" s="142">
        <v>0</v>
      </c>
      <c r="AH286" s="142"/>
      <c r="AI286" s="142"/>
      <c r="AJ286" s="142"/>
      <c r="AK286" s="143">
        <f>SUM(AE286:AJ286)</f>
        <v>544603</v>
      </c>
      <c r="AL286" s="141">
        <v>2019</v>
      </c>
    </row>
    <row r="287" spans="1:38" s="36" customFormat="1" ht="74.25">
      <c r="A287" s="260"/>
      <c r="B287" s="47"/>
      <c r="C287" s="47"/>
      <c r="D287" s="47"/>
      <c r="E287" s="47"/>
      <c r="F287" s="47"/>
      <c r="G287" s="47"/>
      <c r="H287" s="47"/>
      <c r="I287" s="47"/>
      <c r="J287" s="47"/>
      <c r="K287" s="47"/>
      <c r="L287" s="47"/>
      <c r="M287" s="47"/>
      <c r="N287" s="47"/>
      <c r="O287" s="47"/>
      <c r="P287" s="47"/>
      <c r="Q287" s="47"/>
      <c r="R287" s="47"/>
      <c r="S287" s="47">
        <v>1</v>
      </c>
      <c r="T287" s="47">
        <v>2</v>
      </c>
      <c r="U287" s="47">
        <v>4</v>
      </c>
      <c r="V287" s="47">
        <v>0</v>
      </c>
      <c r="W287" s="47">
        <v>1</v>
      </c>
      <c r="X287" s="47">
        <v>0</v>
      </c>
      <c r="Y287" s="47">
        <v>0</v>
      </c>
      <c r="Z287" s="45">
        <v>1</v>
      </c>
      <c r="AA287" s="47">
        <v>0</v>
      </c>
      <c r="AB287" s="47">
        <v>1</v>
      </c>
      <c r="AC287" s="85" t="s">
        <v>287</v>
      </c>
      <c r="AD287" s="55" t="s">
        <v>115</v>
      </c>
      <c r="AE287" s="149">
        <v>1</v>
      </c>
      <c r="AF287" s="149">
        <v>2</v>
      </c>
      <c r="AG287" s="149"/>
      <c r="AH287" s="149"/>
      <c r="AI287" s="149"/>
      <c r="AJ287" s="149"/>
      <c r="AK287" s="67">
        <f>SUM(AE287:AJ287)</f>
        <v>3</v>
      </c>
      <c r="AL287" s="54">
        <v>2018</v>
      </c>
    </row>
    <row r="288" spans="1:38" s="36" customFormat="1" ht="60">
      <c r="A288" s="260"/>
      <c r="B288" s="47">
        <v>0</v>
      </c>
      <c r="C288" s="47">
        <v>2</v>
      </c>
      <c r="D288" s="47">
        <v>9</v>
      </c>
      <c r="E288" s="47">
        <v>0</v>
      </c>
      <c r="F288" s="47">
        <v>7</v>
      </c>
      <c r="G288" s="47">
        <v>0</v>
      </c>
      <c r="H288" s="47">
        <v>7</v>
      </c>
      <c r="I288" s="47">
        <v>1</v>
      </c>
      <c r="J288" s="47">
        <v>2</v>
      </c>
      <c r="K288" s="47">
        <v>4</v>
      </c>
      <c r="L288" s="47">
        <v>0</v>
      </c>
      <c r="M288" s="47">
        <v>1</v>
      </c>
      <c r="N288" s="47">
        <v>2</v>
      </c>
      <c r="O288" s="47">
        <v>0</v>
      </c>
      <c r="P288" s="47">
        <v>0</v>
      </c>
      <c r="Q288" s="47">
        <v>2</v>
      </c>
      <c r="R288" s="47" t="s">
        <v>89</v>
      </c>
      <c r="S288" s="47">
        <v>1</v>
      </c>
      <c r="T288" s="47">
        <v>2</v>
      </c>
      <c r="U288" s="47">
        <v>4</v>
      </c>
      <c r="V288" s="47">
        <v>0</v>
      </c>
      <c r="W288" s="47">
        <v>1</v>
      </c>
      <c r="X288" s="47">
        <v>0</v>
      </c>
      <c r="Y288" s="47">
        <v>0</v>
      </c>
      <c r="Z288" s="45">
        <v>2</v>
      </c>
      <c r="AA288" s="47">
        <v>0</v>
      </c>
      <c r="AB288" s="47">
        <v>0</v>
      </c>
      <c r="AC288" s="113" t="s">
        <v>288</v>
      </c>
      <c r="AD288" s="95" t="s">
        <v>116</v>
      </c>
      <c r="AE288" s="142">
        <v>400000</v>
      </c>
      <c r="AF288" s="142">
        <f>2500000-1300000-688480</f>
        <v>511520</v>
      </c>
      <c r="AG288" s="142">
        <v>200000</v>
      </c>
      <c r="AH288" s="142">
        <v>200000</v>
      </c>
      <c r="AI288" s="142">
        <v>200000</v>
      </c>
      <c r="AJ288" s="142">
        <v>200000</v>
      </c>
      <c r="AK288" s="143">
        <f>SUM(AE288:AJ288)</f>
        <v>1711520</v>
      </c>
      <c r="AL288" s="136">
        <v>2023</v>
      </c>
    </row>
    <row r="289" spans="1:38" s="36" customFormat="1" ht="33" customHeight="1" hidden="1">
      <c r="A289" s="260"/>
      <c r="B289" s="47">
        <v>0</v>
      </c>
      <c r="C289" s="47">
        <v>2</v>
      </c>
      <c r="D289" s="58">
        <v>9</v>
      </c>
      <c r="E289" s="58">
        <v>0</v>
      </c>
      <c r="F289" s="58">
        <v>7</v>
      </c>
      <c r="G289" s="58">
        <v>0</v>
      </c>
      <c r="H289" s="58">
        <v>7</v>
      </c>
      <c r="I289" s="58">
        <v>1</v>
      </c>
      <c r="J289" s="58">
        <v>2</v>
      </c>
      <c r="K289" s="58">
        <v>4</v>
      </c>
      <c r="L289" s="58"/>
      <c r="M289" s="58"/>
      <c r="N289" s="58">
        <v>6</v>
      </c>
      <c r="O289" s="58">
        <v>4</v>
      </c>
      <c r="P289" s="47">
        <v>0</v>
      </c>
      <c r="Q289" s="47">
        <v>5</v>
      </c>
      <c r="R289" s="47"/>
      <c r="S289" s="47">
        <v>1</v>
      </c>
      <c r="T289" s="47">
        <v>2</v>
      </c>
      <c r="U289" s="47">
        <v>4</v>
      </c>
      <c r="V289" s="47">
        <v>0</v>
      </c>
      <c r="W289" s="47">
        <v>1</v>
      </c>
      <c r="X289" s="47">
        <v>0</v>
      </c>
      <c r="Y289" s="47">
        <v>0</v>
      </c>
      <c r="Z289" s="45">
        <v>2</v>
      </c>
      <c r="AA289" s="47">
        <v>0</v>
      </c>
      <c r="AB289" s="47">
        <v>0</v>
      </c>
      <c r="AC289" s="113" t="s">
        <v>126</v>
      </c>
      <c r="AD289" s="106" t="s">
        <v>116</v>
      </c>
      <c r="AE289" s="142"/>
      <c r="AF289" s="142"/>
      <c r="AG289" s="142"/>
      <c r="AH289" s="142"/>
      <c r="AI289" s="142"/>
      <c r="AJ289" s="142"/>
      <c r="AK289" s="143"/>
      <c r="AL289" s="136"/>
    </row>
    <row r="290" spans="1:38" s="36" customFormat="1" ht="62.25" customHeight="1">
      <c r="A290" s="260"/>
      <c r="B290" s="47"/>
      <c r="C290" s="47"/>
      <c r="D290" s="47"/>
      <c r="E290" s="47"/>
      <c r="F290" s="47"/>
      <c r="G290" s="47"/>
      <c r="H290" s="47"/>
      <c r="I290" s="47"/>
      <c r="J290" s="47"/>
      <c r="K290" s="47"/>
      <c r="L290" s="47"/>
      <c r="M290" s="47"/>
      <c r="N290" s="47"/>
      <c r="O290" s="47"/>
      <c r="P290" s="47"/>
      <c r="Q290" s="47"/>
      <c r="R290" s="47"/>
      <c r="S290" s="47">
        <v>1</v>
      </c>
      <c r="T290" s="47">
        <v>2</v>
      </c>
      <c r="U290" s="47">
        <v>4</v>
      </c>
      <c r="V290" s="47">
        <v>0</v>
      </c>
      <c r="W290" s="47">
        <v>1</v>
      </c>
      <c r="X290" s="47">
        <v>0</v>
      </c>
      <c r="Y290" s="47">
        <v>0</v>
      </c>
      <c r="Z290" s="45">
        <v>2</v>
      </c>
      <c r="AA290" s="47">
        <v>0</v>
      </c>
      <c r="AB290" s="47">
        <v>1</v>
      </c>
      <c r="AC290" s="117" t="s">
        <v>289</v>
      </c>
      <c r="AD290" s="55" t="s">
        <v>46</v>
      </c>
      <c r="AE290" s="149">
        <v>1</v>
      </c>
      <c r="AF290" s="147">
        <v>1</v>
      </c>
      <c r="AG290" s="149">
        <v>1</v>
      </c>
      <c r="AH290" s="149">
        <v>1</v>
      </c>
      <c r="AI290" s="149">
        <v>1</v>
      </c>
      <c r="AJ290" s="149">
        <v>1</v>
      </c>
      <c r="AK290" s="218">
        <f>SUM(AE290:AJ290)</f>
        <v>6</v>
      </c>
      <c r="AL290" s="149">
        <v>2023</v>
      </c>
    </row>
    <row r="291" spans="1:38" s="36" customFormat="1" ht="53.25" customHeight="1">
      <c r="A291" s="260"/>
      <c r="B291" s="47">
        <v>0</v>
      </c>
      <c r="C291" s="47">
        <v>2</v>
      </c>
      <c r="D291" s="47">
        <v>9</v>
      </c>
      <c r="E291" s="47">
        <v>0</v>
      </c>
      <c r="F291" s="47">
        <v>7</v>
      </c>
      <c r="G291" s="47">
        <v>0</v>
      </c>
      <c r="H291" s="47">
        <v>7</v>
      </c>
      <c r="I291" s="47">
        <v>1</v>
      </c>
      <c r="J291" s="47">
        <v>2</v>
      </c>
      <c r="K291" s="47">
        <v>4</v>
      </c>
      <c r="L291" s="47"/>
      <c r="M291" s="47"/>
      <c r="N291" s="47">
        <v>2</v>
      </c>
      <c r="O291" s="47">
        <v>0</v>
      </c>
      <c r="P291" s="47">
        <v>3</v>
      </c>
      <c r="Q291" s="47">
        <v>7</v>
      </c>
      <c r="R291" s="47"/>
      <c r="S291" s="47">
        <v>1</v>
      </c>
      <c r="T291" s="47">
        <v>2</v>
      </c>
      <c r="U291" s="47">
        <v>4</v>
      </c>
      <c r="V291" s="47">
        <v>0</v>
      </c>
      <c r="W291" s="47">
        <v>1</v>
      </c>
      <c r="X291" s="47">
        <v>0</v>
      </c>
      <c r="Y291" s="47">
        <v>0</v>
      </c>
      <c r="Z291" s="45">
        <v>2</v>
      </c>
      <c r="AA291" s="47">
        <v>0</v>
      </c>
      <c r="AB291" s="47">
        <v>0</v>
      </c>
      <c r="AC291" s="113" t="s">
        <v>211</v>
      </c>
      <c r="AD291" s="106"/>
      <c r="AE291" s="136"/>
      <c r="AF291" s="174"/>
      <c r="AG291" s="136"/>
      <c r="AH291" s="136"/>
      <c r="AI291" s="136"/>
      <c r="AJ291" s="136"/>
      <c r="AK291" s="103"/>
      <c r="AL291" s="141"/>
    </row>
    <row r="292" spans="1:38" s="36" customFormat="1" ht="48" customHeight="1">
      <c r="A292" s="260"/>
      <c r="B292" s="47"/>
      <c r="C292" s="47"/>
      <c r="D292" s="47"/>
      <c r="E292" s="47"/>
      <c r="F292" s="47"/>
      <c r="G292" s="47"/>
      <c r="H292" s="47"/>
      <c r="I292" s="47"/>
      <c r="J292" s="47"/>
      <c r="K292" s="47"/>
      <c r="L292" s="47"/>
      <c r="M292" s="47"/>
      <c r="N292" s="47"/>
      <c r="O292" s="47"/>
      <c r="P292" s="47"/>
      <c r="Q292" s="47"/>
      <c r="R292" s="47"/>
      <c r="S292" s="47">
        <v>1</v>
      </c>
      <c r="T292" s="47">
        <v>2</v>
      </c>
      <c r="U292" s="47">
        <v>4</v>
      </c>
      <c r="V292" s="47">
        <v>0</v>
      </c>
      <c r="W292" s="47">
        <v>1</v>
      </c>
      <c r="X292" s="47">
        <v>0</v>
      </c>
      <c r="Y292" s="47">
        <v>0</v>
      </c>
      <c r="Z292" s="45">
        <v>2</v>
      </c>
      <c r="AA292" s="47">
        <v>0</v>
      </c>
      <c r="AB292" s="47">
        <v>1</v>
      </c>
      <c r="AC292" s="110" t="s">
        <v>212</v>
      </c>
      <c r="AD292" s="41" t="s">
        <v>46</v>
      </c>
      <c r="AE292" s="149">
        <v>201</v>
      </c>
      <c r="AF292" s="173">
        <v>300</v>
      </c>
      <c r="AG292" s="149">
        <v>300</v>
      </c>
      <c r="AH292" s="149">
        <v>300</v>
      </c>
      <c r="AI292" s="149">
        <v>300</v>
      </c>
      <c r="AJ292" s="149">
        <v>300</v>
      </c>
      <c r="AK292" s="67">
        <f>SUM(AE292:AJ292)</f>
        <v>1701</v>
      </c>
      <c r="AL292" s="54">
        <v>2023</v>
      </c>
    </row>
    <row r="293" spans="1:38" s="36" customFormat="1" ht="40.5" customHeight="1" hidden="1">
      <c r="A293" s="260"/>
      <c r="B293" s="47">
        <v>0</v>
      </c>
      <c r="C293" s="47">
        <v>2</v>
      </c>
      <c r="D293" s="47">
        <v>9</v>
      </c>
      <c r="E293" s="47">
        <v>0</v>
      </c>
      <c r="F293" s="47">
        <v>7</v>
      </c>
      <c r="G293" s="47">
        <v>0</v>
      </c>
      <c r="H293" s="47">
        <v>7</v>
      </c>
      <c r="I293" s="47">
        <v>1</v>
      </c>
      <c r="J293" s="47">
        <v>2</v>
      </c>
      <c r="K293" s="47">
        <v>4</v>
      </c>
      <c r="L293" s="47"/>
      <c r="M293" s="47"/>
      <c r="N293" s="47">
        <v>2</v>
      </c>
      <c r="O293" s="47">
        <v>0</v>
      </c>
      <c r="P293" s="47">
        <v>3</v>
      </c>
      <c r="Q293" s="47">
        <v>0</v>
      </c>
      <c r="R293" s="47"/>
      <c r="S293" s="47">
        <v>1</v>
      </c>
      <c r="T293" s="47">
        <v>2</v>
      </c>
      <c r="U293" s="47">
        <v>4</v>
      </c>
      <c r="V293" s="47">
        <v>0</v>
      </c>
      <c r="W293" s="47">
        <v>1</v>
      </c>
      <c r="X293" s="47">
        <v>0</v>
      </c>
      <c r="Y293" s="47">
        <v>0</v>
      </c>
      <c r="Z293" s="45">
        <v>4</v>
      </c>
      <c r="AA293" s="47">
        <v>0</v>
      </c>
      <c r="AB293" s="47">
        <v>0</v>
      </c>
      <c r="AC293" s="246" t="s">
        <v>213</v>
      </c>
      <c r="AD293" s="95" t="s">
        <v>116</v>
      </c>
      <c r="AE293" s="142"/>
      <c r="AF293" s="142"/>
      <c r="AG293" s="142"/>
      <c r="AH293" s="142"/>
      <c r="AI293" s="142"/>
      <c r="AJ293" s="142"/>
      <c r="AK293" s="143"/>
      <c r="AL293" s="136"/>
    </row>
    <row r="294" spans="1:38" s="36" customFormat="1" ht="61.5" customHeight="1">
      <c r="A294" s="260"/>
      <c r="B294" s="47">
        <v>0</v>
      </c>
      <c r="C294" s="47">
        <v>2</v>
      </c>
      <c r="D294" s="47">
        <v>9</v>
      </c>
      <c r="E294" s="47">
        <v>0</v>
      </c>
      <c r="F294" s="47">
        <v>7</v>
      </c>
      <c r="G294" s="47">
        <v>0</v>
      </c>
      <c r="H294" s="47">
        <v>7</v>
      </c>
      <c r="I294" s="47">
        <v>1</v>
      </c>
      <c r="J294" s="47">
        <v>2</v>
      </c>
      <c r="K294" s="47">
        <v>4</v>
      </c>
      <c r="L294" s="47">
        <v>0</v>
      </c>
      <c r="M294" s="47">
        <v>1</v>
      </c>
      <c r="N294" s="47">
        <v>2</v>
      </c>
      <c r="O294" s="47">
        <v>0</v>
      </c>
      <c r="P294" s="47">
        <v>0</v>
      </c>
      <c r="Q294" s="47">
        <v>3</v>
      </c>
      <c r="R294" s="47" t="s">
        <v>88</v>
      </c>
      <c r="S294" s="47">
        <v>1</v>
      </c>
      <c r="T294" s="47">
        <v>2</v>
      </c>
      <c r="U294" s="47">
        <v>4</v>
      </c>
      <c r="V294" s="47">
        <v>0</v>
      </c>
      <c r="W294" s="47">
        <v>1</v>
      </c>
      <c r="X294" s="47">
        <v>0</v>
      </c>
      <c r="Y294" s="47">
        <v>0</v>
      </c>
      <c r="Z294" s="45">
        <v>4</v>
      </c>
      <c r="AA294" s="47">
        <v>0</v>
      </c>
      <c r="AB294" s="47">
        <v>0</v>
      </c>
      <c r="AC294" s="247"/>
      <c r="AD294" s="95" t="s">
        <v>116</v>
      </c>
      <c r="AE294" s="142">
        <v>2557081.21</v>
      </c>
      <c r="AF294" s="142">
        <f>2387730.7-42200-2109.31+198633.43</f>
        <v>2542054.8200000003</v>
      </c>
      <c r="AG294" s="142">
        <f>2617524.43+200000</f>
        <v>2817524.43</v>
      </c>
      <c r="AH294" s="142">
        <v>2647772.68</v>
      </c>
      <c r="AI294" s="142">
        <v>2647772.68</v>
      </c>
      <c r="AJ294" s="142">
        <v>2647772.68</v>
      </c>
      <c r="AK294" s="143">
        <f>SUM(AE294:AJ294)</f>
        <v>15859978.5</v>
      </c>
      <c r="AL294" s="136">
        <v>2023</v>
      </c>
    </row>
    <row r="295" spans="1:38" s="36" customFormat="1" ht="62.25" customHeight="1">
      <c r="A295" s="260"/>
      <c r="B295" s="47"/>
      <c r="C295" s="47"/>
      <c r="D295" s="47"/>
      <c r="E295" s="47"/>
      <c r="F295" s="47"/>
      <c r="G295" s="47"/>
      <c r="H295" s="47"/>
      <c r="I295" s="47"/>
      <c r="J295" s="47"/>
      <c r="K295" s="47"/>
      <c r="L295" s="47"/>
      <c r="M295" s="47"/>
      <c r="N295" s="47"/>
      <c r="O295" s="47"/>
      <c r="P295" s="47"/>
      <c r="Q295" s="47"/>
      <c r="R295" s="47"/>
      <c r="S295" s="47">
        <v>1</v>
      </c>
      <c r="T295" s="47">
        <v>2</v>
      </c>
      <c r="U295" s="47">
        <v>4</v>
      </c>
      <c r="V295" s="47">
        <v>0</v>
      </c>
      <c r="W295" s="47">
        <v>1</v>
      </c>
      <c r="X295" s="47">
        <v>0</v>
      </c>
      <c r="Y295" s="47">
        <v>0</v>
      </c>
      <c r="Z295" s="45">
        <v>4</v>
      </c>
      <c r="AA295" s="47">
        <v>0</v>
      </c>
      <c r="AB295" s="47">
        <v>1</v>
      </c>
      <c r="AC295" s="85" t="s">
        <v>214</v>
      </c>
      <c r="AD295" s="55" t="s">
        <v>115</v>
      </c>
      <c r="AE295" s="40">
        <v>6</v>
      </c>
      <c r="AF295" s="40">
        <v>6</v>
      </c>
      <c r="AG295" s="40">
        <v>6</v>
      </c>
      <c r="AH295" s="40">
        <v>6</v>
      </c>
      <c r="AI295" s="40">
        <v>6</v>
      </c>
      <c r="AJ295" s="40">
        <v>6</v>
      </c>
      <c r="AK295" s="67">
        <f>SUM(AE295:AJ295)</f>
        <v>36</v>
      </c>
      <c r="AL295" s="40">
        <v>2023</v>
      </c>
    </row>
    <row r="296" spans="1:38" s="36" customFormat="1" ht="45" customHeight="1" hidden="1">
      <c r="A296" s="260"/>
      <c r="B296" s="47">
        <v>0</v>
      </c>
      <c r="C296" s="47">
        <v>2</v>
      </c>
      <c r="D296" s="47">
        <v>9</v>
      </c>
      <c r="E296" s="47">
        <v>0</v>
      </c>
      <c r="F296" s="47">
        <v>7</v>
      </c>
      <c r="G296" s="47">
        <v>0</v>
      </c>
      <c r="H296" s="47">
        <v>7</v>
      </c>
      <c r="I296" s="47">
        <v>1</v>
      </c>
      <c r="J296" s="47">
        <v>2</v>
      </c>
      <c r="K296" s="47">
        <v>4</v>
      </c>
      <c r="L296" s="47"/>
      <c r="M296" s="47"/>
      <c r="N296" s="47">
        <v>7</v>
      </c>
      <c r="O296" s="47">
        <v>2</v>
      </c>
      <c r="P296" s="47">
        <v>0</v>
      </c>
      <c r="Q296" s="47">
        <v>2</v>
      </c>
      <c r="R296" s="47"/>
      <c r="S296" s="47">
        <v>1</v>
      </c>
      <c r="T296" s="47">
        <v>2</v>
      </c>
      <c r="U296" s="47">
        <v>4</v>
      </c>
      <c r="V296" s="47">
        <v>0</v>
      </c>
      <c r="W296" s="47">
        <v>1</v>
      </c>
      <c r="X296" s="47">
        <v>0</v>
      </c>
      <c r="Y296" s="47">
        <v>0</v>
      </c>
      <c r="Z296" s="45">
        <v>5</v>
      </c>
      <c r="AA296" s="47">
        <v>0</v>
      </c>
      <c r="AB296" s="47">
        <v>0</v>
      </c>
      <c r="AC296" s="246" t="s">
        <v>215</v>
      </c>
      <c r="AD296" s="95" t="s">
        <v>116</v>
      </c>
      <c r="AE296" s="142"/>
      <c r="AF296" s="142"/>
      <c r="AG296" s="142"/>
      <c r="AH296" s="142"/>
      <c r="AI296" s="142"/>
      <c r="AJ296" s="142"/>
      <c r="AK296" s="143"/>
      <c r="AL296" s="136"/>
    </row>
    <row r="297" spans="1:38" s="36" customFormat="1" ht="63" customHeight="1">
      <c r="A297" s="260"/>
      <c r="B297" s="47">
        <v>0</v>
      </c>
      <c r="C297" s="47">
        <v>2</v>
      </c>
      <c r="D297" s="47">
        <v>9</v>
      </c>
      <c r="E297" s="47">
        <v>0</v>
      </c>
      <c r="F297" s="47">
        <v>7</v>
      </c>
      <c r="G297" s="47">
        <v>0</v>
      </c>
      <c r="H297" s="47">
        <v>7</v>
      </c>
      <c r="I297" s="47">
        <v>1</v>
      </c>
      <c r="J297" s="47">
        <v>2</v>
      </c>
      <c r="K297" s="47">
        <v>4</v>
      </c>
      <c r="L297" s="47">
        <v>0</v>
      </c>
      <c r="M297" s="47">
        <v>1</v>
      </c>
      <c r="N297" s="47">
        <v>1</v>
      </c>
      <c r="O297" s="47">
        <v>0</v>
      </c>
      <c r="P297" s="47">
        <v>2</v>
      </c>
      <c r="Q297" s="47">
        <v>4</v>
      </c>
      <c r="R297" s="47" t="s">
        <v>88</v>
      </c>
      <c r="S297" s="47">
        <v>1</v>
      </c>
      <c r="T297" s="47">
        <v>2</v>
      </c>
      <c r="U297" s="47">
        <v>4</v>
      </c>
      <c r="V297" s="47">
        <v>0</v>
      </c>
      <c r="W297" s="47">
        <v>1</v>
      </c>
      <c r="X297" s="47">
        <v>0</v>
      </c>
      <c r="Y297" s="47">
        <v>0</v>
      </c>
      <c r="Z297" s="45">
        <v>5</v>
      </c>
      <c r="AA297" s="47">
        <v>0</v>
      </c>
      <c r="AB297" s="47">
        <v>0</v>
      </c>
      <c r="AC297" s="247"/>
      <c r="AD297" s="95" t="s">
        <v>116</v>
      </c>
      <c r="AE297" s="142">
        <v>1584300</v>
      </c>
      <c r="AF297" s="142">
        <v>1661100</v>
      </c>
      <c r="AG297" s="142">
        <v>177900</v>
      </c>
      <c r="AH297" s="142">
        <v>1665416.25</v>
      </c>
      <c r="AI297" s="142">
        <v>1665416.25</v>
      </c>
      <c r="AJ297" s="142">
        <v>1665416.25</v>
      </c>
      <c r="AK297" s="142">
        <f aca="true" t="shared" si="1" ref="AK297:AK304">SUM(AE297:AJ297)</f>
        <v>8419548.75</v>
      </c>
      <c r="AL297" s="136">
        <v>2023</v>
      </c>
    </row>
    <row r="298" spans="1:38" s="36" customFormat="1" ht="64.5" customHeight="1">
      <c r="A298" s="260"/>
      <c r="B298" s="47">
        <v>0</v>
      </c>
      <c r="C298" s="47">
        <v>2</v>
      </c>
      <c r="D298" s="47">
        <v>9</v>
      </c>
      <c r="E298" s="47">
        <v>0</v>
      </c>
      <c r="F298" s="47">
        <v>7</v>
      </c>
      <c r="G298" s="47">
        <v>0</v>
      </c>
      <c r="H298" s="47">
        <v>7</v>
      </c>
      <c r="I298" s="47">
        <v>1</v>
      </c>
      <c r="J298" s="47">
        <v>2</v>
      </c>
      <c r="K298" s="47">
        <v>4</v>
      </c>
      <c r="L298" s="47">
        <v>0</v>
      </c>
      <c r="M298" s="47">
        <v>1</v>
      </c>
      <c r="N298" s="47">
        <v>1</v>
      </c>
      <c r="O298" s="47">
        <v>1</v>
      </c>
      <c r="P298" s="47">
        <v>2</v>
      </c>
      <c r="Q298" s="47">
        <v>0</v>
      </c>
      <c r="R298" s="47" t="s">
        <v>88</v>
      </c>
      <c r="S298" s="47">
        <v>1</v>
      </c>
      <c r="T298" s="47">
        <v>2</v>
      </c>
      <c r="U298" s="47">
        <v>4</v>
      </c>
      <c r="V298" s="47">
        <v>0</v>
      </c>
      <c r="W298" s="47">
        <v>1</v>
      </c>
      <c r="X298" s="47">
        <v>0</v>
      </c>
      <c r="Y298" s="47">
        <v>0</v>
      </c>
      <c r="Z298" s="45">
        <v>5</v>
      </c>
      <c r="AA298" s="47">
        <v>0</v>
      </c>
      <c r="AB298" s="47">
        <v>0</v>
      </c>
      <c r="AC298" s="186" t="s">
        <v>337</v>
      </c>
      <c r="AD298" s="95" t="s">
        <v>116</v>
      </c>
      <c r="AE298" s="142"/>
      <c r="AF298" s="142">
        <v>210930.82</v>
      </c>
      <c r="AG298" s="142"/>
      <c r="AH298" s="142"/>
      <c r="AI298" s="142"/>
      <c r="AJ298" s="142"/>
      <c r="AK298" s="142">
        <f>SUM(AE298:AJ298)</f>
        <v>210930.82</v>
      </c>
      <c r="AL298" s="136">
        <v>2019</v>
      </c>
    </row>
    <row r="299" spans="1:38" s="36" customFormat="1" ht="63" customHeight="1">
      <c r="A299" s="260"/>
      <c r="B299" s="47">
        <v>0</v>
      </c>
      <c r="C299" s="47">
        <v>2</v>
      </c>
      <c r="D299" s="47">
        <v>9</v>
      </c>
      <c r="E299" s="47">
        <v>0</v>
      </c>
      <c r="F299" s="47">
        <v>7</v>
      </c>
      <c r="G299" s="47">
        <v>0</v>
      </c>
      <c r="H299" s="47">
        <v>7</v>
      </c>
      <c r="I299" s="47">
        <v>1</v>
      </c>
      <c r="J299" s="47">
        <v>2</v>
      </c>
      <c r="K299" s="47">
        <v>4</v>
      </c>
      <c r="L299" s="47">
        <v>0</v>
      </c>
      <c r="M299" s="47">
        <v>1</v>
      </c>
      <c r="N299" s="47">
        <v>1</v>
      </c>
      <c r="O299" s="47">
        <v>0</v>
      </c>
      <c r="P299" s="47">
        <v>2</v>
      </c>
      <c r="Q299" s="47">
        <v>0</v>
      </c>
      <c r="R299" s="47" t="s">
        <v>88</v>
      </c>
      <c r="S299" s="47">
        <v>1</v>
      </c>
      <c r="T299" s="47">
        <v>2</v>
      </c>
      <c r="U299" s="47">
        <v>4</v>
      </c>
      <c r="V299" s="47">
        <v>0</v>
      </c>
      <c r="W299" s="47">
        <v>1</v>
      </c>
      <c r="X299" s="47">
        <v>0</v>
      </c>
      <c r="Y299" s="47">
        <v>0</v>
      </c>
      <c r="Z299" s="45">
        <v>5</v>
      </c>
      <c r="AA299" s="47">
        <v>0</v>
      </c>
      <c r="AB299" s="47">
        <v>0</v>
      </c>
      <c r="AC299" s="107" t="s">
        <v>294</v>
      </c>
      <c r="AD299" s="95" t="s">
        <v>116</v>
      </c>
      <c r="AE299" s="142">
        <v>198778.52</v>
      </c>
      <c r="AF299" s="142">
        <v>0</v>
      </c>
      <c r="AG299" s="142">
        <v>0</v>
      </c>
      <c r="AH299" s="142"/>
      <c r="AI299" s="142"/>
      <c r="AJ299" s="142"/>
      <c r="AK299" s="142">
        <f t="shared" si="1"/>
        <v>198778.52</v>
      </c>
      <c r="AL299" s="136">
        <v>2018</v>
      </c>
    </row>
    <row r="300" spans="1:38" s="36" customFormat="1" ht="82.5" customHeight="1">
      <c r="A300" s="260"/>
      <c r="B300" s="47"/>
      <c r="C300" s="47"/>
      <c r="D300" s="47"/>
      <c r="E300" s="47"/>
      <c r="F300" s="47"/>
      <c r="G300" s="47"/>
      <c r="H300" s="47"/>
      <c r="I300" s="47"/>
      <c r="J300" s="47"/>
      <c r="K300" s="47"/>
      <c r="L300" s="47"/>
      <c r="M300" s="47"/>
      <c r="N300" s="47"/>
      <c r="O300" s="47"/>
      <c r="P300" s="47"/>
      <c r="Q300" s="47"/>
      <c r="R300" s="47"/>
      <c r="S300" s="47">
        <v>1</v>
      </c>
      <c r="T300" s="47">
        <v>2</v>
      </c>
      <c r="U300" s="47">
        <v>4</v>
      </c>
      <c r="V300" s="47">
        <v>0</v>
      </c>
      <c r="W300" s="47">
        <v>1</v>
      </c>
      <c r="X300" s="47">
        <v>0</v>
      </c>
      <c r="Y300" s="47">
        <v>0</v>
      </c>
      <c r="Z300" s="45">
        <v>5</v>
      </c>
      <c r="AA300" s="47">
        <v>0</v>
      </c>
      <c r="AB300" s="47">
        <v>1</v>
      </c>
      <c r="AC300" s="110" t="s">
        <v>216</v>
      </c>
      <c r="AD300" s="55" t="s">
        <v>130</v>
      </c>
      <c r="AE300" s="149">
        <v>1016</v>
      </c>
      <c r="AF300" s="87">
        <v>1064</v>
      </c>
      <c r="AG300" s="149">
        <v>83</v>
      </c>
      <c r="AH300" s="149">
        <f>1016-53</f>
        <v>963</v>
      </c>
      <c r="AI300" s="149">
        <f>1016-53</f>
        <v>963</v>
      </c>
      <c r="AJ300" s="149">
        <f>1016-53</f>
        <v>963</v>
      </c>
      <c r="AK300" s="218">
        <f t="shared" si="1"/>
        <v>5052</v>
      </c>
      <c r="AL300" s="54">
        <v>2019</v>
      </c>
    </row>
    <row r="301" spans="1:38" s="36" customFormat="1" ht="49.5" customHeight="1">
      <c r="A301" s="260"/>
      <c r="B301" s="47">
        <v>0</v>
      </c>
      <c r="C301" s="47">
        <v>2</v>
      </c>
      <c r="D301" s="47">
        <v>9</v>
      </c>
      <c r="E301" s="47">
        <v>0</v>
      </c>
      <c r="F301" s="47">
        <v>7</v>
      </c>
      <c r="G301" s="47">
        <v>0</v>
      </c>
      <c r="H301" s="47">
        <v>7</v>
      </c>
      <c r="I301" s="47">
        <v>1</v>
      </c>
      <c r="J301" s="47">
        <v>2</v>
      </c>
      <c r="K301" s="47">
        <v>4</v>
      </c>
      <c r="L301" s="47">
        <v>0</v>
      </c>
      <c r="M301" s="47">
        <v>1</v>
      </c>
      <c r="N301" s="47" t="s">
        <v>90</v>
      </c>
      <c r="O301" s="47">
        <v>0</v>
      </c>
      <c r="P301" s="47">
        <v>2</v>
      </c>
      <c r="Q301" s="47">
        <v>4</v>
      </c>
      <c r="R301" s="47" t="s">
        <v>88</v>
      </c>
      <c r="S301" s="47">
        <v>1</v>
      </c>
      <c r="T301" s="47">
        <v>2</v>
      </c>
      <c r="U301" s="47">
        <v>4</v>
      </c>
      <c r="V301" s="47">
        <v>0</v>
      </c>
      <c r="W301" s="47">
        <v>1</v>
      </c>
      <c r="X301" s="47">
        <v>0</v>
      </c>
      <c r="Y301" s="47">
        <v>0</v>
      </c>
      <c r="Z301" s="45">
        <v>6</v>
      </c>
      <c r="AA301" s="47">
        <v>0</v>
      </c>
      <c r="AB301" s="47">
        <v>0</v>
      </c>
      <c r="AC301" s="113" t="s">
        <v>234</v>
      </c>
      <c r="AD301" s="95" t="s">
        <v>116</v>
      </c>
      <c r="AE301" s="142">
        <v>293000.44</v>
      </c>
      <c r="AF301" s="175">
        <f>324891.25-47366.25</f>
        <v>277525</v>
      </c>
      <c r="AG301" s="142">
        <v>19764.44</v>
      </c>
      <c r="AH301" s="142">
        <v>271628.36</v>
      </c>
      <c r="AI301" s="142">
        <v>271628.36</v>
      </c>
      <c r="AJ301" s="142">
        <v>271628.36</v>
      </c>
      <c r="AK301" s="142">
        <f t="shared" si="1"/>
        <v>1405174.96</v>
      </c>
      <c r="AL301" s="141">
        <v>2023</v>
      </c>
    </row>
    <row r="302" spans="1:38" s="36" customFormat="1" ht="62.25" customHeight="1">
      <c r="A302" s="260"/>
      <c r="B302" s="47">
        <v>0</v>
      </c>
      <c r="C302" s="47">
        <v>2</v>
      </c>
      <c r="D302" s="47">
        <v>9</v>
      </c>
      <c r="E302" s="47">
        <v>0</v>
      </c>
      <c r="F302" s="47">
        <v>7</v>
      </c>
      <c r="G302" s="47">
        <v>0</v>
      </c>
      <c r="H302" s="47">
        <v>7</v>
      </c>
      <c r="I302" s="47">
        <v>1</v>
      </c>
      <c r="J302" s="47">
        <v>2</v>
      </c>
      <c r="K302" s="47">
        <v>4</v>
      </c>
      <c r="L302" s="47">
        <v>0</v>
      </c>
      <c r="M302" s="47">
        <v>1</v>
      </c>
      <c r="N302" s="47" t="s">
        <v>90</v>
      </c>
      <c r="O302" s="47">
        <v>1</v>
      </c>
      <c r="P302" s="47">
        <v>2</v>
      </c>
      <c r="Q302" s="47">
        <v>0</v>
      </c>
      <c r="R302" s="47" t="s">
        <v>88</v>
      </c>
      <c r="S302" s="47">
        <v>1</v>
      </c>
      <c r="T302" s="47">
        <v>2</v>
      </c>
      <c r="U302" s="47">
        <v>4</v>
      </c>
      <c r="V302" s="47">
        <v>0</v>
      </c>
      <c r="W302" s="47">
        <v>1</v>
      </c>
      <c r="X302" s="47">
        <v>0</v>
      </c>
      <c r="Y302" s="47">
        <v>0</v>
      </c>
      <c r="Z302" s="45">
        <v>6</v>
      </c>
      <c r="AA302" s="47">
        <v>0</v>
      </c>
      <c r="AB302" s="47">
        <v>0</v>
      </c>
      <c r="AC302" s="113" t="s">
        <v>336</v>
      </c>
      <c r="AD302" s="95" t="s">
        <v>116</v>
      </c>
      <c r="AE302" s="142"/>
      <c r="AF302" s="176">
        <v>2109.31</v>
      </c>
      <c r="AG302" s="142"/>
      <c r="AH302" s="142"/>
      <c r="AI302" s="142"/>
      <c r="AJ302" s="142"/>
      <c r="AK302" s="142">
        <f>SUM(AE302:AJ302)</f>
        <v>2109.31</v>
      </c>
      <c r="AL302" s="141">
        <v>2019</v>
      </c>
    </row>
    <row r="303" spans="1:38" s="36" customFormat="1" ht="64.5" customHeight="1">
      <c r="A303" s="260"/>
      <c r="B303" s="47">
        <v>0</v>
      </c>
      <c r="C303" s="47">
        <v>2</v>
      </c>
      <c r="D303" s="47">
        <v>9</v>
      </c>
      <c r="E303" s="47">
        <v>0</v>
      </c>
      <c r="F303" s="47">
        <v>7</v>
      </c>
      <c r="G303" s="47">
        <v>0</v>
      </c>
      <c r="H303" s="47">
        <v>7</v>
      </c>
      <c r="I303" s="47">
        <v>1</v>
      </c>
      <c r="J303" s="47">
        <v>2</v>
      </c>
      <c r="K303" s="47">
        <v>4</v>
      </c>
      <c r="L303" s="47">
        <v>0</v>
      </c>
      <c r="M303" s="47">
        <v>1</v>
      </c>
      <c r="N303" s="47" t="s">
        <v>90</v>
      </c>
      <c r="O303" s="47">
        <v>0</v>
      </c>
      <c r="P303" s="47">
        <v>2</v>
      </c>
      <c r="Q303" s="47">
        <v>0</v>
      </c>
      <c r="R303" s="47" t="s">
        <v>88</v>
      </c>
      <c r="S303" s="47">
        <v>1</v>
      </c>
      <c r="T303" s="47">
        <v>2</v>
      </c>
      <c r="U303" s="47">
        <v>4</v>
      </c>
      <c r="V303" s="47">
        <v>0</v>
      </c>
      <c r="W303" s="47">
        <v>1</v>
      </c>
      <c r="X303" s="47">
        <v>0</v>
      </c>
      <c r="Y303" s="47">
        <v>0</v>
      </c>
      <c r="Z303" s="45">
        <v>6</v>
      </c>
      <c r="AA303" s="47">
        <v>0</v>
      </c>
      <c r="AB303" s="47">
        <v>0</v>
      </c>
      <c r="AC303" s="113" t="s">
        <v>293</v>
      </c>
      <c r="AD303" s="95" t="s">
        <v>116</v>
      </c>
      <c r="AE303" s="142">
        <v>20694</v>
      </c>
      <c r="AF303" s="176">
        <v>0</v>
      </c>
      <c r="AG303" s="142">
        <v>0</v>
      </c>
      <c r="AH303" s="142"/>
      <c r="AI303" s="142"/>
      <c r="AJ303" s="142"/>
      <c r="AK303" s="142">
        <f t="shared" si="1"/>
        <v>20694</v>
      </c>
      <c r="AL303" s="141">
        <v>2018</v>
      </c>
    </row>
    <row r="304" spans="1:38" s="36" customFormat="1" ht="63.75" customHeight="1">
      <c r="A304" s="260"/>
      <c r="B304" s="47">
        <v>0</v>
      </c>
      <c r="C304" s="47">
        <v>0</v>
      </c>
      <c r="D304" s="47"/>
      <c r="E304" s="47"/>
      <c r="F304" s="47"/>
      <c r="G304" s="47"/>
      <c r="H304" s="47"/>
      <c r="I304" s="47"/>
      <c r="J304" s="47"/>
      <c r="K304" s="47"/>
      <c r="L304" s="47"/>
      <c r="M304" s="47"/>
      <c r="N304" s="47"/>
      <c r="O304" s="47"/>
      <c r="P304" s="47"/>
      <c r="Q304" s="47"/>
      <c r="R304" s="47"/>
      <c r="S304" s="47">
        <v>1</v>
      </c>
      <c r="T304" s="47">
        <v>2</v>
      </c>
      <c r="U304" s="47">
        <v>4</v>
      </c>
      <c r="V304" s="47">
        <v>0</v>
      </c>
      <c r="W304" s="47">
        <v>1</v>
      </c>
      <c r="X304" s="47">
        <v>0</v>
      </c>
      <c r="Y304" s="47">
        <v>0</v>
      </c>
      <c r="Z304" s="45">
        <v>6</v>
      </c>
      <c r="AA304" s="47">
        <v>0</v>
      </c>
      <c r="AB304" s="47">
        <v>1</v>
      </c>
      <c r="AC304" s="110" t="s">
        <v>217</v>
      </c>
      <c r="AD304" s="41" t="s">
        <v>130</v>
      </c>
      <c r="AE304" s="177">
        <v>371</v>
      </c>
      <c r="AF304" s="178">
        <v>411</v>
      </c>
      <c r="AG304" s="226">
        <v>1</v>
      </c>
      <c r="AH304" s="177"/>
      <c r="AI304" s="177"/>
      <c r="AJ304" s="177"/>
      <c r="AK304" s="233">
        <f t="shared" si="1"/>
        <v>783</v>
      </c>
      <c r="AL304" s="133">
        <v>2020</v>
      </c>
    </row>
    <row r="305" spans="1:38" s="36" customFormat="1" ht="30" customHeight="1" hidden="1">
      <c r="A305" s="260"/>
      <c r="B305" s="47">
        <v>0</v>
      </c>
      <c r="C305" s="47">
        <v>2</v>
      </c>
      <c r="D305" s="47">
        <v>9</v>
      </c>
      <c r="E305" s="47">
        <v>0</v>
      </c>
      <c r="F305" s="47">
        <v>4</v>
      </c>
      <c r="G305" s="47">
        <v>0</v>
      </c>
      <c r="H305" s="47">
        <v>1</v>
      </c>
      <c r="I305" s="47">
        <v>1</v>
      </c>
      <c r="J305" s="47">
        <v>2</v>
      </c>
      <c r="K305" s="47">
        <v>4</v>
      </c>
      <c r="L305" s="47">
        <v>2</v>
      </c>
      <c r="M305" s="47">
        <v>0</v>
      </c>
      <c r="N305" s="47">
        <v>3</v>
      </c>
      <c r="O305" s="47">
        <v>1</v>
      </c>
      <c r="P305" s="47"/>
      <c r="Q305" s="47"/>
      <c r="R305" s="47"/>
      <c r="S305" s="47">
        <v>1</v>
      </c>
      <c r="T305" s="47">
        <v>2</v>
      </c>
      <c r="U305" s="47">
        <v>4</v>
      </c>
      <c r="V305" s="47">
        <v>0</v>
      </c>
      <c r="W305" s="47">
        <v>1</v>
      </c>
      <c r="X305" s="47">
        <v>0</v>
      </c>
      <c r="Y305" s="47">
        <v>0</v>
      </c>
      <c r="Z305" s="45">
        <v>7</v>
      </c>
      <c r="AA305" s="47">
        <v>0</v>
      </c>
      <c r="AB305" s="47">
        <v>0</v>
      </c>
      <c r="AC305" s="246" t="s">
        <v>218</v>
      </c>
      <c r="AD305" s="95" t="s">
        <v>116</v>
      </c>
      <c r="AE305" s="142"/>
      <c r="AF305" s="142"/>
      <c r="AG305" s="142"/>
      <c r="AH305" s="142"/>
      <c r="AI305" s="142"/>
      <c r="AJ305" s="142"/>
      <c r="AK305" s="143"/>
      <c r="AL305" s="141"/>
    </row>
    <row r="306" spans="1:38" s="36" customFormat="1" ht="57.75" customHeight="1">
      <c r="A306" s="260"/>
      <c r="B306" s="47">
        <v>0</v>
      </c>
      <c r="C306" s="47">
        <v>2</v>
      </c>
      <c r="D306" s="47">
        <v>9</v>
      </c>
      <c r="E306" s="47">
        <v>0</v>
      </c>
      <c r="F306" s="47">
        <v>4</v>
      </c>
      <c r="G306" s="47">
        <v>0</v>
      </c>
      <c r="H306" s="47">
        <v>1</v>
      </c>
      <c r="I306" s="47">
        <v>1</v>
      </c>
      <c r="J306" s="47">
        <v>2</v>
      </c>
      <c r="K306" s="47">
        <v>4</v>
      </c>
      <c r="L306" s="47">
        <v>0</v>
      </c>
      <c r="M306" s="47">
        <v>1</v>
      </c>
      <c r="N306" s="47">
        <v>2</v>
      </c>
      <c r="O306" s="47">
        <v>0</v>
      </c>
      <c r="P306" s="47">
        <v>0</v>
      </c>
      <c r="Q306" s="47">
        <v>4</v>
      </c>
      <c r="R306" s="47" t="s">
        <v>89</v>
      </c>
      <c r="S306" s="47">
        <v>1</v>
      </c>
      <c r="T306" s="47">
        <v>2</v>
      </c>
      <c r="U306" s="47">
        <v>4</v>
      </c>
      <c r="V306" s="47">
        <v>0</v>
      </c>
      <c r="W306" s="47">
        <v>1</v>
      </c>
      <c r="X306" s="47">
        <v>0</v>
      </c>
      <c r="Y306" s="47">
        <v>0</v>
      </c>
      <c r="Z306" s="45">
        <v>7</v>
      </c>
      <c r="AA306" s="47">
        <v>0</v>
      </c>
      <c r="AB306" s="47">
        <v>0</v>
      </c>
      <c r="AC306" s="247"/>
      <c r="AD306" s="95" t="s">
        <v>116</v>
      </c>
      <c r="AE306" s="142">
        <v>395212.6</v>
      </c>
      <c r="AF306" s="142">
        <f>401146.2-68656.52-21244.5</f>
        <v>311245.18</v>
      </c>
      <c r="AG306" s="142">
        <v>283494.24</v>
      </c>
      <c r="AH306" s="142">
        <v>299640.98</v>
      </c>
      <c r="AI306" s="142">
        <v>299640.98</v>
      </c>
      <c r="AJ306" s="142">
        <v>299640.98</v>
      </c>
      <c r="AK306" s="143">
        <f>SUM(AE306:AJ306)</f>
        <v>1888874.96</v>
      </c>
      <c r="AL306" s="141">
        <v>2023</v>
      </c>
    </row>
    <row r="307" spans="1:38" s="36" customFormat="1" ht="62.25" customHeight="1">
      <c r="A307" s="260"/>
      <c r="B307" s="47"/>
      <c r="C307" s="47"/>
      <c r="D307" s="47"/>
      <c r="E307" s="47"/>
      <c r="F307" s="47"/>
      <c r="G307" s="47"/>
      <c r="H307" s="47"/>
      <c r="I307" s="47"/>
      <c r="J307" s="47"/>
      <c r="K307" s="47"/>
      <c r="L307" s="47"/>
      <c r="M307" s="47"/>
      <c r="N307" s="47"/>
      <c r="O307" s="47"/>
      <c r="P307" s="47"/>
      <c r="Q307" s="47"/>
      <c r="R307" s="47"/>
      <c r="S307" s="47">
        <v>1</v>
      </c>
      <c r="T307" s="47">
        <v>2</v>
      </c>
      <c r="U307" s="47">
        <v>4</v>
      </c>
      <c r="V307" s="47">
        <v>0</v>
      </c>
      <c r="W307" s="47">
        <v>1</v>
      </c>
      <c r="X307" s="47">
        <v>0</v>
      </c>
      <c r="Y307" s="47">
        <v>0</v>
      </c>
      <c r="Z307" s="45">
        <v>7</v>
      </c>
      <c r="AA307" s="47">
        <v>0</v>
      </c>
      <c r="AB307" s="47">
        <v>1</v>
      </c>
      <c r="AC307" s="85" t="s">
        <v>219</v>
      </c>
      <c r="AD307" s="55" t="s">
        <v>130</v>
      </c>
      <c r="AE307" s="179">
        <v>182</v>
      </c>
      <c r="AF307" s="87">
        <v>182</v>
      </c>
      <c r="AG307" s="87">
        <v>182</v>
      </c>
      <c r="AH307" s="87">
        <v>182</v>
      </c>
      <c r="AI307" s="87">
        <v>182</v>
      </c>
      <c r="AJ307" s="87">
        <v>182</v>
      </c>
      <c r="AK307" s="160">
        <f>SUM(AE307:AJ307)</f>
        <v>1092</v>
      </c>
      <c r="AL307" s="54">
        <v>2023</v>
      </c>
    </row>
    <row r="308" spans="1:38" s="36" customFormat="1" ht="43.5" customHeight="1" hidden="1">
      <c r="A308" s="260"/>
      <c r="B308" s="47">
        <v>0</v>
      </c>
      <c r="C308" s="47">
        <v>0</v>
      </c>
      <c r="D308" s="47">
        <v>9</v>
      </c>
      <c r="E308" s="47">
        <v>0</v>
      </c>
      <c r="F308" s="47">
        <v>7</v>
      </c>
      <c r="G308" s="47">
        <v>0</v>
      </c>
      <c r="H308" s="47">
        <v>7</v>
      </c>
      <c r="I308" s="47">
        <v>1</v>
      </c>
      <c r="J308" s="47">
        <v>2</v>
      </c>
      <c r="K308" s="47">
        <v>4</v>
      </c>
      <c r="L308" s="47"/>
      <c r="M308" s="47"/>
      <c r="N308" s="47">
        <v>7</v>
      </c>
      <c r="O308" s="47">
        <v>8</v>
      </c>
      <c r="P308" s="47">
        <v>8</v>
      </c>
      <c r="Q308" s="47">
        <v>8</v>
      </c>
      <c r="R308" s="47"/>
      <c r="S308" s="47">
        <v>1</v>
      </c>
      <c r="T308" s="47">
        <v>2</v>
      </c>
      <c r="U308" s="47">
        <v>4</v>
      </c>
      <c r="V308" s="47">
        <v>0</v>
      </c>
      <c r="W308" s="47">
        <v>1</v>
      </c>
      <c r="X308" s="47">
        <v>0</v>
      </c>
      <c r="Y308" s="47">
        <v>0</v>
      </c>
      <c r="Z308" s="45">
        <v>10</v>
      </c>
      <c r="AA308" s="47">
        <v>0</v>
      </c>
      <c r="AB308" s="47">
        <v>0</v>
      </c>
      <c r="AC308" s="276" t="s">
        <v>220</v>
      </c>
      <c r="AD308" s="55" t="s">
        <v>116</v>
      </c>
      <c r="AE308" s="158"/>
      <c r="AF308" s="40"/>
      <c r="AG308" s="158"/>
      <c r="AH308" s="158"/>
      <c r="AI308" s="158"/>
      <c r="AJ308" s="158"/>
      <c r="AK308" s="57"/>
      <c r="AL308" s="54"/>
    </row>
    <row r="309" spans="1:38" s="36" customFormat="1" ht="18.75" customHeight="1" hidden="1">
      <c r="A309" s="260"/>
      <c r="B309" s="47">
        <v>0</v>
      </c>
      <c r="C309" s="47">
        <v>0</v>
      </c>
      <c r="D309" s="47">
        <v>9</v>
      </c>
      <c r="E309" s="47">
        <v>0</v>
      </c>
      <c r="F309" s="47">
        <v>7</v>
      </c>
      <c r="G309" s="47">
        <v>0</v>
      </c>
      <c r="H309" s="47">
        <v>7</v>
      </c>
      <c r="I309" s="47">
        <v>1</v>
      </c>
      <c r="J309" s="47">
        <v>2</v>
      </c>
      <c r="K309" s="47">
        <v>4</v>
      </c>
      <c r="L309" s="47">
        <v>0</v>
      </c>
      <c r="M309" s="47">
        <v>1</v>
      </c>
      <c r="N309" s="47">
        <v>1</v>
      </c>
      <c r="O309" s="47">
        <v>0</v>
      </c>
      <c r="P309" s="47">
        <v>9</v>
      </c>
      <c r="Q309" s="47">
        <v>2</v>
      </c>
      <c r="R309" s="47" t="s">
        <v>86</v>
      </c>
      <c r="S309" s="47">
        <v>1</v>
      </c>
      <c r="T309" s="47">
        <v>2</v>
      </c>
      <c r="U309" s="47">
        <v>4</v>
      </c>
      <c r="V309" s="47">
        <v>0</v>
      </c>
      <c r="W309" s="47">
        <v>1</v>
      </c>
      <c r="X309" s="47">
        <v>0</v>
      </c>
      <c r="Y309" s="47">
        <v>0</v>
      </c>
      <c r="Z309" s="45">
        <v>10</v>
      </c>
      <c r="AA309" s="47">
        <v>0</v>
      </c>
      <c r="AB309" s="47">
        <v>0</v>
      </c>
      <c r="AC309" s="277"/>
      <c r="AD309" s="55" t="s">
        <v>116</v>
      </c>
      <c r="AE309" s="180"/>
      <c r="AF309" s="40"/>
      <c r="AG309" s="180"/>
      <c r="AH309" s="180"/>
      <c r="AI309" s="180"/>
      <c r="AJ309" s="180"/>
      <c r="AK309" s="181"/>
      <c r="AL309" s="54"/>
    </row>
    <row r="310" spans="1:38" s="36" customFormat="1" ht="60" customHeight="1" hidden="1">
      <c r="A310" s="260"/>
      <c r="B310" s="47"/>
      <c r="C310" s="47"/>
      <c r="D310" s="47"/>
      <c r="E310" s="47"/>
      <c r="F310" s="47"/>
      <c r="G310" s="47"/>
      <c r="H310" s="47"/>
      <c r="I310" s="47"/>
      <c r="J310" s="47"/>
      <c r="K310" s="47"/>
      <c r="L310" s="47"/>
      <c r="M310" s="47"/>
      <c r="N310" s="47"/>
      <c r="O310" s="47"/>
      <c r="P310" s="47"/>
      <c r="Q310" s="47"/>
      <c r="R310" s="47"/>
      <c r="S310" s="47">
        <v>1</v>
      </c>
      <c r="T310" s="47">
        <v>2</v>
      </c>
      <c r="U310" s="47">
        <v>4</v>
      </c>
      <c r="V310" s="47">
        <v>0</v>
      </c>
      <c r="W310" s="47">
        <v>1</v>
      </c>
      <c r="X310" s="47">
        <v>0</v>
      </c>
      <c r="Y310" s="47">
        <v>0</v>
      </c>
      <c r="Z310" s="45">
        <v>10</v>
      </c>
      <c r="AA310" s="47">
        <v>0</v>
      </c>
      <c r="AB310" s="47">
        <v>1</v>
      </c>
      <c r="AC310" s="85" t="s">
        <v>221</v>
      </c>
      <c r="AD310" s="55" t="s">
        <v>115</v>
      </c>
      <c r="AE310" s="158"/>
      <c r="AF310" s="40"/>
      <c r="AG310" s="158"/>
      <c r="AH310" s="158"/>
      <c r="AI310" s="158"/>
      <c r="AJ310" s="158"/>
      <c r="AK310" s="67"/>
      <c r="AL310" s="54"/>
    </row>
    <row r="311" spans="1:38" s="36" customFormat="1" ht="66.75" customHeight="1">
      <c r="A311" s="260"/>
      <c r="B311" s="47"/>
      <c r="C311" s="47"/>
      <c r="D311" s="47"/>
      <c r="E311" s="47"/>
      <c r="F311" s="47"/>
      <c r="G311" s="47"/>
      <c r="H311" s="47"/>
      <c r="I311" s="47"/>
      <c r="J311" s="47"/>
      <c r="K311" s="47"/>
      <c r="L311" s="47"/>
      <c r="M311" s="47"/>
      <c r="N311" s="47"/>
      <c r="O311" s="47"/>
      <c r="P311" s="47"/>
      <c r="Q311" s="47"/>
      <c r="R311" s="47"/>
      <c r="S311" s="47">
        <v>1</v>
      </c>
      <c r="T311" s="47">
        <v>2</v>
      </c>
      <c r="U311" s="47">
        <v>4</v>
      </c>
      <c r="V311" s="47">
        <v>0</v>
      </c>
      <c r="W311" s="47">
        <v>2</v>
      </c>
      <c r="X311" s="47">
        <v>0</v>
      </c>
      <c r="Y311" s="47">
        <v>0</v>
      </c>
      <c r="Z311" s="45">
        <v>0</v>
      </c>
      <c r="AA311" s="47">
        <v>0</v>
      </c>
      <c r="AB311" s="47">
        <v>0</v>
      </c>
      <c r="AC311" s="125" t="s">
        <v>104</v>
      </c>
      <c r="AD311" s="105"/>
      <c r="AE311" s="148"/>
      <c r="AF311" s="172"/>
      <c r="AG311" s="148"/>
      <c r="AH311" s="148"/>
      <c r="AI311" s="148"/>
      <c r="AJ311" s="148"/>
      <c r="AK311" s="104"/>
      <c r="AL311" s="135"/>
    </row>
    <row r="312" spans="1:38" s="36" customFormat="1" ht="60">
      <c r="A312" s="260"/>
      <c r="B312" s="47"/>
      <c r="C312" s="47"/>
      <c r="D312" s="47"/>
      <c r="E312" s="47"/>
      <c r="F312" s="47"/>
      <c r="G312" s="47"/>
      <c r="H312" s="47"/>
      <c r="I312" s="47"/>
      <c r="J312" s="47"/>
      <c r="K312" s="47"/>
      <c r="L312" s="47"/>
      <c r="M312" s="47"/>
      <c r="N312" s="47"/>
      <c r="O312" s="47"/>
      <c r="P312" s="47"/>
      <c r="Q312" s="47"/>
      <c r="R312" s="47"/>
      <c r="S312" s="47">
        <v>1</v>
      </c>
      <c r="T312" s="47">
        <v>2</v>
      </c>
      <c r="U312" s="47">
        <v>4</v>
      </c>
      <c r="V312" s="47">
        <v>0</v>
      </c>
      <c r="W312" s="47">
        <v>2</v>
      </c>
      <c r="X312" s="47">
        <v>0</v>
      </c>
      <c r="Y312" s="47">
        <v>0</v>
      </c>
      <c r="Z312" s="45">
        <v>0</v>
      </c>
      <c r="AA312" s="47">
        <v>0</v>
      </c>
      <c r="AB312" s="47">
        <v>1</v>
      </c>
      <c r="AC312" s="110" t="s">
        <v>105</v>
      </c>
      <c r="AD312" s="55" t="s">
        <v>115</v>
      </c>
      <c r="AE312" s="40"/>
      <c r="AF312" s="40"/>
      <c r="AG312" s="40"/>
      <c r="AH312" s="40"/>
      <c r="AI312" s="40"/>
      <c r="AJ312" s="40"/>
      <c r="AK312" s="67"/>
      <c r="AL312" s="40"/>
    </row>
    <row r="313" spans="1:38" s="36" customFormat="1" ht="45">
      <c r="A313" s="260"/>
      <c r="B313" s="47">
        <v>0</v>
      </c>
      <c r="C313" s="47">
        <v>2</v>
      </c>
      <c r="D313" s="47">
        <v>9</v>
      </c>
      <c r="E313" s="47">
        <v>0</v>
      </c>
      <c r="F313" s="47">
        <v>7</v>
      </c>
      <c r="G313" s="47">
        <v>0</v>
      </c>
      <c r="H313" s="47">
        <v>7</v>
      </c>
      <c r="I313" s="47">
        <v>1</v>
      </c>
      <c r="J313" s="47">
        <v>2</v>
      </c>
      <c r="K313" s="47">
        <v>4</v>
      </c>
      <c r="L313" s="47"/>
      <c r="M313" s="47"/>
      <c r="N313" s="47">
        <v>1</v>
      </c>
      <c r="O313" s="47">
        <v>0</v>
      </c>
      <c r="P313" s="47">
        <v>3</v>
      </c>
      <c r="Q313" s="47">
        <v>9</v>
      </c>
      <c r="R313" s="47"/>
      <c r="S313" s="47">
        <v>1</v>
      </c>
      <c r="T313" s="47">
        <v>2</v>
      </c>
      <c r="U313" s="47">
        <v>4</v>
      </c>
      <c r="V313" s="47">
        <v>0</v>
      </c>
      <c r="W313" s="47">
        <v>2</v>
      </c>
      <c r="X313" s="47">
        <v>0</v>
      </c>
      <c r="Y313" s="47">
        <v>0</v>
      </c>
      <c r="Z313" s="45">
        <v>1</v>
      </c>
      <c r="AA313" s="47">
        <v>0</v>
      </c>
      <c r="AB313" s="47">
        <v>0</v>
      </c>
      <c r="AC313" s="113" t="s">
        <v>106</v>
      </c>
      <c r="AD313" s="95" t="s">
        <v>116</v>
      </c>
      <c r="AE313" s="145"/>
      <c r="AF313" s="136"/>
      <c r="AG313" s="136"/>
      <c r="AH313" s="145"/>
      <c r="AI313" s="145"/>
      <c r="AJ313" s="145"/>
      <c r="AK313" s="103"/>
      <c r="AL313" s="136"/>
    </row>
    <row r="314" spans="1:38" s="36" customFormat="1" ht="66.75" customHeight="1">
      <c r="A314" s="260"/>
      <c r="B314" s="47"/>
      <c r="C314" s="47"/>
      <c r="D314" s="47"/>
      <c r="E314" s="47"/>
      <c r="F314" s="47"/>
      <c r="G314" s="47"/>
      <c r="H314" s="47"/>
      <c r="I314" s="47"/>
      <c r="J314" s="47"/>
      <c r="K314" s="47"/>
      <c r="L314" s="47"/>
      <c r="M314" s="47"/>
      <c r="N314" s="47"/>
      <c r="O314" s="47"/>
      <c r="P314" s="47"/>
      <c r="Q314" s="47"/>
      <c r="R314" s="47"/>
      <c r="S314" s="47">
        <v>1</v>
      </c>
      <c r="T314" s="47">
        <v>2</v>
      </c>
      <c r="U314" s="47">
        <v>4</v>
      </c>
      <c r="V314" s="47">
        <v>0</v>
      </c>
      <c r="W314" s="47">
        <v>2</v>
      </c>
      <c r="X314" s="47">
        <v>0</v>
      </c>
      <c r="Y314" s="47">
        <v>0</v>
      </c>
      <c r="Z314" s="45">
        <v>1</v>
      </c>
      <c r="AA314" s="47">
        <v>0</v>
      </c>
      <c r="AB314" s="47">
        <v>1</v>
      </c>
      <c r="AC314" s="110" t="s">
        <v>37</v>
      </c>
      <c r="AD314" s="55" t="s">
        <v>130</v>
      </c>
      <c r="AE314" s="40">
        <v>932</v>
      </c>
      <c r="AF314" s="40">
        <v>932</v>
      </c>
      <c r="AG314" s="40">
        <v>932</v>
      </c>
      <c r="AH314" s="40">
        <v>932</v>
      </c>
      <c r="AI314" s="40">
        <v>932</v>
      </c>
      <c r="AJ314" s="40">
        <v>932</v>
      </c>
      <c r="AK314" s="67">
        <f>SUM(AE314:AJ314)</f>
        <v>5592</v>
      </c>
      <c r="AL314" s="54">
        <v>2023</v>
      </c>
    </row>
    <row r="315" spans="1:38" s="36" customFormat="1" ht="30" customHeight="1">
      <c r="A315" s="260"/>
      <c r="B315" s="47">
        <v>0</v>
      </c>
      <c r="C315" s="47">
        <v>2</v>
      </c>
      <c r="D315" s="47">
        <v>9</v>
      </c>
      <c r="E315" s="47">
        <v>0</v>
      </c>
      <c r="F315" s="47">
        <v>7</v>
      </c>
      <c r="G315" s="47">
        <v>0</v>
      </c>
      <c r="H315" s="47">
        <v>7</v>
      </c>
      <c r="I315" s="47">
        <v>1</v>
      </c>
      <c r="J315" s="47">
        <v>2</v>
      </c>
      <c r="K315" s="47">
        <v>4</v>
      </c>
      <c r="L315" s="47"/>
      <c r="M315" s="47"/>
      <c r="N315" s="47">
        <v>2</v>
      </c>
      <c r="O315" s="47">
        <v>0</v>
      </c>
      <c r="P315" s="47">
        <v>4</v>
      </c>
      <c r="Q315" s="47">
        <v>7</v>
      </c>
      <c r="R315" s="47"/>
      <c r="S315" s="47">
        <v>1</v>
      </c>
      <c r="T315" s="47">
        <v>2</v>
      </c>
      <c r="U315" s="47">
        <v>4</v>
      </c>
      <c r="V315" s="47">
        <v>0</v>
      </c>
      <c r="W315" s="47">
        <v>2</v>
      </c>
      <c r="X315" s="47">
        <v>0</v>
      </c>
      <c r="Y315" s="47">
        <v>0</v>
      </c>
      <c r="Z315" s="45">
        <v>2</v>
      </c>
      <c r="AA315" s="47">
        <v>0</v>
      </c>
      <c r="AB315" s="47">
        <v>0</v>
      </c>
      <c r="AC315" s="246" t="s">
        <v>107</v>
      </c>
      <c r="AD315" s="95" t="s">
        <v>116</v>
      </c>
      <c r="AE315" s="142"/>
      <c r="AF315" s="142"/>
      <c r="AG315" s="142"/>
      <c r="AH315" s="142"/>
      <c r="AI315" s="142"/>
      <c r="AJ315" s="142"/>
      <c r="AK315" s="143"/>
      <c r="AL315" s="141"/>
    </row>
    <row r="316" spans="1:38" s="36" customFormat="1" ht="21.75" customHeight="1">
      <c r="A316" s="260"/>
      <c r="B316" s="47">
        <v>0</v>
      </c>
      <c r="C316" s="47">
        <v>2</v>
      </c>
      <c r="D316" s="47">
        <v>9</v>
      </c>
      <c r="E316" s="47">
        <v>0</v>
      </c>
      <c r="F316" s="47">
        <v>7</v>
      </c>
      <c r="G316" s="47">
        <v>0</v>
      </c>
      <c r="H316" s="47">
        <v>7</v>
      </c>
      <c r="I316" s="47">
        <v>1</v>
      </c>
      <c r="J316" s="47">
        <v>2</v>
      </c>
      <c r="K316" s="47">
        <v>4</v>
      </c>
      <c r="L316" s="47">
        <v>0</v>
      </c>
      <c r="M316" s="47">
        <v>2</v>
      </c>
      <c r="N316" s="47">
        <v>2</v>
      </c>
      <c r="O316" s="47">
        <v>0</v>
      </c>
      <c r="P316" s="47">
        <v>0</v>
      </c>
      <c r="Q316" s="47">
        <v>6</v>
      </c>
      <c r="R316" s="47" t="s">
        <v>89</v>
      </c>
      <c r="S316" s="47">
        <v>1</v>
      </c>
      <c r="T316" s="47">
        <v>2</v>
      </c>
      <c r="U316" s="47">
        <v>4</v>
      </c>
      <c r="V316" s="47">
        <v>0</v>
      </c>
      <c r="W316" s="47">
        <v>2</v>
      </c>
      <c r="X316" s="47">
        <v>0</v>
      </c>
      <c r="Y316" s="47">
        <v>0</v>
      </c>
      <c r="Z316" s="45">
        <v>2</v>
      </c>
      <c r="AA316" s="47">
        <v>0</v>
      </c>
      <c r="AB316" s="47">
        <v>0</v>
      </c>
      <c r="AC316" s="247"/>
      <c r="AD316" s="95" t="s">
        <v>116</v>
      </c>
      <c r="AE316" s="142">
        <v>261448.8</v>
      </c>
      <c r="AF316" s="142">
        <v>259964.92</v>
      </c>
      <c r="AG316" s="142">
        <v>168989.83</v>
      </c>
      <c r="AH316" s="142">
        <v>299862</v>
      </c>
      <c r="AI316" s="142">
        <v>299862</v>
      </c>
      <c r="AJ316" s="142">
        <v>299862</v>
      </c>
      <c r="AK316" s="143">
        <f>SUM(AE316:AJ316)</f>
        <v>1589989.5499999998</v>
      </c>
      <c r="AL316" s="141">
        <v>2023</v>
      </c>
    </row>
    <row r="317" spans="1:38" s="36" customFormat="1" ht="65.25" customHeight="1">
      <c r="A317" s="260"/>
      <c r="B317" s="47"/>
      <c r="C317" s="47"/>
      <c r="D317" s="47"/>
      <c r="E317" s="47"/>
      <c r="F317" s="47"/>
      <c r="G317" s="47"/>
      <c r="H317" s="47"/>
      <c r="I317" s="47"/>
      <c r="J317" s="47"/>
      <c r="K317" s="47"/>
      <c r="L317" s="47"/>
      <c r="M317" s="47"/>
      <c r="N317" s="47"/>
      <c r="O317" s="47"/>
      <c r="P317" s="47"/>
      <c r="Q317" s="47"/>
      <c r="R317" s="47"/>
      <c r="S317" s="47">
        <v>1</v>
      </c>
      <c r="T317" s="47">
        <v>2</v>
      </c>
      <c r="U317" s="47">
        <v>4</v>
      </c>
      <c r="V317" s="47">
        <v>0</v>
      </c>
      <c r="W317" s="47">
        <v>2</v>
      </c>
      <c r="X317" s="47">
        <v>0</v>
      </c>
      <c r="Y317" s="47">
        <v>0</v>
      </c>
      <c r="Z317" s="45">
        <v>2</v>
      </c>
      <c r="AA317" s="47">
        <v>0</v>
      </c>
      <c r="AB317" s="47">
        <v>1</v>
      </c>
      <c r="AC317" s="85" t="s">
        <v>39</v>
      </c>
      <c r="AD317" s="55" t="s">
        <v>38</v>
      </c>
      <c r="AE317" s="87" t="s">
        <v>172</v>
      </c>
      <c r="AF317" s="87" t="s">
        <v>172</v>
      </c>
      <c r="AG317" s="147" t="s">
        <v>384</v>
      </c>
      <c r="AH317" s="147" t="s">
        <v>384</v>
      </c>
      <c r="AI317" s="147" t="s">
        <v>384</v>
      </c>
      <c r="AJ317" s="147" t="s">
        <v>384</v>
      </c>
      <c r="AK317" s="218" t="s">
        <v>385</v>
      </c>
      <c r="AL317" s="54">
        <v>2023</v>
      </c>
    </row>
    <row r="318" spans="1:38" s="36" customFormat="1" ht="42" customHeight="1">
      <c r="A318" s="260"/>
      <c r="B318" s="47">
        <v>0</v>
      </c>
      <c r="C318" s="47">
        <v>2</v>
      </c>
      <c r="D318" s="47">
        <v>9</v>
      </c>
      <c r="E318" s="47">
        <v>0</v>
      </c>
      <c r="F318" s="47">
        <v>7</v>
      </c>
      <c r="G318" s="47">
        <v>0</v>
      </c>
      <c r="H318" s="47">
        <v>9</v>
      </c>
      <c r="I318" s="47">
        <v>1</v>
      </c>
      <c r="J318" s="47">
        <v>2</v>
      </c>
      <c r="K318" s="47">
        <v>4</v>
      </c>
      <c r="L318" s="47"/>
      <c r="M318" s="47"/>
      <c r="N318" s="47">
        <v>1</v>
      </c>
      <c r="O318" s="47">
        <v>0</v>
      </c>
      <c r="P318" s="47">
        <v>4</v>
      </c>
      <c r="Q318" s="47">
        <v>1</v>
      </c>
      <c r="R318" s="47"/>
      <c r="S318" s="47">
        <v>1</v>
      </c>
      <c r="T318" s="47">
        <v>2</v>
      </c>
      <c r="U318" s="47">
        <v>4</v>
      </c>
      <c r="V318" s="47">
        <v>0</v>
      </c>
      <c r="W318" s="47">
        <v>2</v>
      </c>
      <c r="X318" s="47">
        <v>0</v>
      </c>
      <c r="Y318" s="47">
        <v>0</v>
      </c>
      <c r="Z318" s="45">
        <v>3</v>
      </c>
      <c r="AA318" s="47">
        <v>0</v>
      </c>
      <c r="AB318" s="47">
        <v>0</v>
      </c>
      <c r="AC318" s="246" t="s">
        <v>108</v>
      </c>
      <c r="AD318" s="95" t="s">
        <v>116</v>
      </c>
      <c r="AE318" s="145"/>
      <c r="AF318" s="182"/>
      <c r="AG318" s="182"/>
      <c r="AH318" s="145"/>
      <c r="AI318" s="145"/>
      <c r="AJ318" s="145"/>
      <c r="AK318" s="146"/>
      <c r="AL318" s="141"/>
    </row>
    <row r="319" spans="1:38" s="36" customFormat="1" ht="22.5" customHeight="1">
      <c r="A319" s="260"/>
      <c r="B319" s="47">
        <v>0</v>
      </c>
      <c r="C319" s="47">
        <v>2</v>
      </c>
      <c r="D319" s="47">
        <v>9</v>
      </c>
      <c r="E319" s="47">
        <v>0</v>
      </c>
      <c r="F319" s="47">
        <v>7</v>
      </c>
      <c r="G319" s="47">
        <v>0</v>
      </c>
      <c r="H319" s="47">
        <v>9</v>
      </c>
      <c r="I319" s="47">
        <v>1</v>
      </c>
      <c r="J319" s="47">
        <v>2</v>
      </c>
      <c r="K319" s="47">
        <v>4</v>
      </c>
      <c r="L319" s="47">
        <v>0</v>
      </c>
      <c r="M319" s="47">
        <v>2</v>
      </c>
      <c r="N319" s="47">
        <v>2</v>
      </c>
      <c r="O319" s="47">
        <v>0</v>
      </c>
      <c r="P319" s="47">
        <v>0</v>
      </c>
      <c r="Q319" s="47">
        <v>2</v>
      </c>
      <c r="R319" s="47" t="s">
        <v>86</v>
      </c>
      <c r="S319" s="47">
        <v>1</v>
      </c>
      <c r="T319" s="47">
        <v>2</v>
      </c>
      <c r="U319" s="47">
        <v>4</v>
      </c>
      <c r="V319" s="47">
        <v>0</v>
      </c>
      <c r="W319" s="47">
        <v>2</v>
      </c>
      <c r="X319" s="47">
        <v>0</v>
      </c>
      <c r="Y319" s="47">
        <v>0</v>
      </c>
      <c r="Z319" s="45">
        <v>3</v>
      </c>
      <c r="AA319" s="47">
        <v>0</v>
      </c>
      <c r="AB319" s="47">
        <v>0</v>
      </c>
      <c r="AC319" s="247"/>
      <c r="AD319" s="95" t="s">
        <v>116</v>
      </c>
      <c r="AE319" s="145"/>
      <c r="AF319" s="182"/>
      <c r="AG319" s="182"/>
      <c r="AH319" s="145"/>
      <c r="AI319" s="145"/>
      <c r="AJ319" s="145"/>
      <c r="AK319" s="146"/>
      <c r="AL319" s="141"/>
    </row>
    <row r="320" spans="1:38" s="36" customFormat="1" ht="65.25" customHeight="1">
      <c r="A320" s="260"/>
      <c r="B320" s="47"/>
      <c r="C320" s="47"/>
      <c r="D320" s="47"/>
      <c r="E320" s="47"/>
      <c r="F320" s="47"/>
      <c r="G320" s="47"/>
      <c r="H320" s="47"/>
      <c r="I320" s="47"/>
      <c r="J320" s="47"/>
      <c r="K320" s="47"/>
      <c r="L320" s="47"/>
      <c r="M320" s="47"/>
      <c r="N320" s="47"/>
      <c r="O320" s="47"/>
      <c r="P320" s="47"/>
      <c r="Q320" s="47"/>
      <c r="R320" s="47"/>
      <c r="S320" s="47">
        <v>1</v>
      </c>
      <c r="T320" s="47">
        <v>2</v>
      </c>
      <c r="U320" s="47">
        <v>4</v>
      </c>
      <c r="V320" s="47">
        <v>0</v>
      </c>
      <c r="W320" s="47">
        <v>2</v>
      </c>
      <c r="X320" s="47">
        <v>0</v>
      </c>
      <c r="Y320" s="47">
        <v>0</v>
      </c>
      <c r="Z320" s="45">
        <v>3</v>
      </c>
      <c r="AA320" s="47">
        <v>0</v>
      </c>
      <c r="AB320" s="47">
        <v>1</v>
      </c>
      <c r="AC320" s="117" t="s">
        <v>222</v>
      </c>
      <c r="AD320" s="55" t="s">
        <v>115</v>
      </c>
      <c r="AE320" s="194">
        <v>3</v>
      </c>
      <c r="AF320" s="212">
        <v>3</v>
      </c>
      <c r="AG320" s="213">
        <v>3</v>
      </c>
      <c r="AH320" s="194">
        <v>3</v>
      </c>
      <c r="AI320" s="194">
        <v>3</v>
      </c>
      <c r="AJ320" s="194">
        <v>3</v>
      </c>
      <c r="AK320" s="214">
        <f>SUM(AE320:AJ320)</f>
        <v>18</v>
      </c>
      <c r="AL320" s="54">
        <v>2023</v>
      </c>
    </row>
    <row r="321" spans="1:38" s="36" customFormat="1" ht="46.5" customHeight="1" hidden="1">
      <c r="A321" s="260"/>
      <c r="B321" s="47">
        <v>0</v>
      </c>
      <c r="C321" s="47">
        <v>0</v>
      </c>
      <c r="D321" s="47">
        <v>9</v>
      </c>
      <c r="E321" s="47">
        <v>0</v>
      </c>
      <c r="F321" s="47">
        <v>7</v>
      </c>
      <c r="G321" s="47">
        <v>0</v>
      </c>
      <c r="H321" s="47">
        <v>7</v>
      </c>
      <c r="I321" s="47">
        <v>1</v>
      </c>
      <c r="J321" s="47">
        <v>2</v>
      </c>
      <c r="K321" s="47">
        <v>4</v>
      </c>
      <c r="L321" s="47"/>
      <c r="M321" s="47"/>
      <c r="N321" s="47">
        <v>2</v>
      </c>
      <c r="O321" s="47">
        <v>0</v>
      </c>
      <c r="P321" s="47">
        <v>3</v>
      </c>
      <c r="Q321" s="47">
        <v>8</v>
      </c>
      <c r="R321" s="47"/>
      <c r="S321" s="47">
        <v>1</v>
      </c>
      <c r="T321" s="47">
        <v>2</v>
      </c>
      <c r="U321" s="47">
        <v>4</v>
      </c>
      <c r="V321" s="47">
        <v>0</v>
      </c>
      <c r="W321" s="47">
        <v>2</v>
      </c>
      <c r="X321" s="47">
        <v>0</v>
      </c>
      <c r="Y321" s="47">
        <v>0</v>
      </c>
      <c r="Z321" s="45">
        <v>5</v>
      </c>
      <c r="AA321" s="47">
        <v>0</v>
      </c>
      <c r="AB321" s="47">
        <v>0</v>
      </c>
      <c r="AC321" s="110" t="s">
        <v>223</v>
      </c>
      <c r="AD321" s="55" t="s">
        <v>116</v>
      </c>
      <c r="AE321" s="158"/>
      <c r="AF321" s="161"/>
      <c r="AG321" s="158"/>
      <c r="AH321" s="158"/>
      <c r="AI321" s="158"/>
      <c r="AJ321" s="158"/>
      <c r="AK321" s="57"/>
      <c r="AL321" s="54"/>
    </row>
    <row r="322" spans="1:38" s="36" customFormat="1" ht="43.5" customHeight="1" hidden="1">
      <c r="A322" s="260"/>
      <c r="B322" s="47"/>
      <c r="C322" s="47"/>
      <c r="D322" s="47"/>
      <c r="E322" s="47"/>
      <c r="F322" s="47"/>
      <c r="G322" s="47"/>
      <c r="H322" s="47"/>
      <c r="I322" s="47"/>
      <c r="J322" s="47"/>
      <c r="K322" s="47"/>
      <c r="L322" s="47"/>
      <c r="M322" s="47"/>
      <c r="N322" s="47"/>
      <c r="O322" s="47"/>
      <c r="P322" s="47"/>
      <c r="Q322" s="47"/>
      <c r="R322" s="47"/>
      <c r="S322" s="47">
        <v>1</v>
      </c>
      <c r="T322" s="47">
        <v>2</v>
      </c>
      <c r="U322" s="47">
        <v>4</v>
      </c>
      <c r="V322" s="47">
        <v>0</v>
      </c>
      <c r="W322" s="47">
        <v>2</v>
      </c>
      <c r="X322" s="47">
        <v>0</v>
      </c>
      <c r="Y322" s="47">
        <v>0</v>
      </c>
      <c r="Z322" s="45">
        <v>5</v>
      </c>
      <c r="AA322" s="47">
        <v>0</v>
      </c>
      <c r="AB322" s="47">
        <v>1</v>
      </c>
      <c r="AC322" s="85" t="s">
        <v>224</v>
      </c>
      <c r="AD322" s="55" t="s">
        <v>115</v>
      </c>
      <c r="AE322" s="158"/>
      <c r="AF322" s="161"/>
      <c r="AG322" s="158"/>
      <c r="AH322" s="158"/>
      <c r="AI322" s="158"/>
      <c r="AJ322" s="158"/>
      <c r="AK322" s="57"/>
      <c r="AL322" s="54"/>
    </row>
    <row r="323" spans="1:38" s="36" customFormat="1" ht="66" customHeight="1" hidden="1">
      <c r="A323" s="260"/>
      <c r="B323" s="47">
        <v>0</v>
      </c>
      <c r="C323" s="47">
        <v>0</v>
      </c>
      <c r="D323" s="47">
        <v>9</v>
      </c>
      <c r="E323" s="47">
        <v>0</v>
      </c>
      <c r="F323" s="47">
        <v>7</v>
      </c>
      <c r="G323" s="47">
        <v>0</v>
      </c>
      <c r="H323" s="47">
        <v>2</v>
      </c>
      <c r="I323" s="47">
        <v>1</v>
      </c>
      <c r="J323" s="47">
        <v>2</v>
      </c>
      <c r="K323" s="47">
        <v>4</v>
      </c>
      <c r="L323" s="47"/>
      <c r="M323" s="47"/>
      <c r="N323" s="47">
        <v>5</v>
      </c>
      <c r="O323" s="47">
        <v>0</v>
      </c>
      <c r="P323" s="47">
        <v>9</v>
      </c>
      <c r="Q323" s="47">
        <v>7</v>
      </c>
      <c r="R323" s="47"/>
      <c r="S323" s="47">
        <v>1</v>
      </c>
      <c r="T323" s="47">
        <v>2</v>
      </c>
      <c r="U323" s="47">
        <v>4</v>
      </c>
      <c r="V323" s="47">
        <v>0</v>
      </c>
      <c r="W323" s="47">
        <v>2</v>
      </c>
      <c r="X323" s="47">
        <v>0</v>
      </c>
      <c r="Y323" s="47">
        <v>0</v>
      </c>
      <c r="Z323" s="45">
        <v>6</v>
      </c>
      <c r="AA323" s="47">
        <v>0</v>
      </c>
      <c r="AB323" s="47">
        <v>0</v>
      </c>
      <c r="AC323" s="123" t="s">
        <v>225</v>
      </c>
      <c r="AD323" s="55" t="s">
        <v>116</v>
      </c>
      <c r="AE323" s="158"/>
      <c r="AF323" s="161"/>
      <c r="AG323" s="158"/>
      <c r="AH323" s="158"/>
      <c r="AI323" s="158"/>
      <c r="AJ323" s="158"/>
      <c r="AK323" s="57"/>
      <c r="AL323" s="54"/>
    </row>
    <row r="324" spans="1:38" s="36" customFormat="1" ht="104.25" hidden="1">
      <c r="A324" s="260"/>
      <c r="B324" s="47"/>
      <c r="C324" s="47"/>
      <c r="D324" s="47"/>
      <c r="E324" s="47"/>
      <c r="F324" s="47"/>
      <c r="G324" s="47"/>
      <c r="H324" s="47"/>
      <c r="I324" s="47"/>
      <c r="J324" s="47"/>
      <c r="K324" s="47"/>
      <c r="L324" s="47"/>
      <c r="M324" s="47"/>
      <c r="N324" s="47"/>
      <c r="O324" s="47"/>
      <c r="P324" s="47"/>
      <c r="Q324" s="47"/>
      <c r="R324" s="47"/>
      <c r="S324" s="47">
        <v>1</v>
      </c>
      <c r="T324" s="47">
        <v>2</v>
      </c>
      <c r="U324" s="47">
        <v>4</v>
      </c>
      <c r="V324" s="47">
        <v>0</v>
      </c>
      <c r="W324" s="47">
        <v>2</v>
      </c>
      <c r="X324" s="47">
        <v>0</v>
      </c>
      <c r="Y324" s="47">
        <v>0</v>
      </c>
      <c r="Z324" s="45">
        <v>6</v>
      </c>
      <c r="AA324" s="47">
        <v>0</v>
      </c>
      <c r="AB324" s="47">
        <v>1</v>
      </c>
      <c r="AC324" s="123" t="s">
        <v>226</v>
      </c>
      <c r="AD324" s="55" t="s">
        <v>115</v>
      </c>
      <c r="AE324" s="158"/>
      <c r="AF324" s="161"/>
      <c r="AG324" s="158"/>
      <c r="AH324" s="158"/>
      <c r="AI324" s="158"/>
      <c r="AJ324" s="158"/>
      <c r="AK324" s="67"/>
      <c r="AL324" s="40"/>
    </row>
    <row r="325" spans="1:38" s="36" customFormat="1" ht="61.5" customHeight="1" hidden="1">
      <c r="A325" s="260"/>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5"/>
      <c r="AA325" s="47"/>
      <c r="AB325" s="47"/>
      <c r="AC325" s="123" t="s">
        <v>227</v>
      </c>
      <c r="AD325" s="55" t="s">
        <v>116</v>
      </c>
      <c r="AE325" s="158"/>
      <c r="AF325" s="161"/>
      <c r="AG325" s="158"/>
      <c r="AH325" s="158"/>
      <c r="AI325" s="158"/>
      <c r="AJ325" s="158"/>
      <c r="AK325" s="67"/>
      <c r="AL325" s="40"/>
    </row>
    <row r="326" spans="1:38" s="36" customFormat="1" ht="119.25" hidden="1">
      <c r="A326" s="260"/>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5"/>
      <c r="AA326" s="47"/>
      <c r="AB326" s="47"/>
      <c r="AC326" s="123" t="s">
        <v>228</v>
      </c>
      <c r="AD326" s="55" t="s">
        <v>115</v>
      </c>
      <c r="AE326" s="158"/>
      <c r="AF326" s="161"/>
      <c r="AG326" s="158"/>
      <c r="AH326" s="158"/>
      <c r="AI326" s="158"/>
      <c r="AJ326" s="158"/>
      <c r="AK326" s="67"/>
      <c r="AL326" s="40"/>
    </row>
    <row r="327" spans="1:38" s="36" customFormat="1" ht="64.5" customHeight="1" hidden="1">
      <c r="A327" s="260"/>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5"/>
      <c r="AA327" s="47"/>
      <c r="AB327" s="47"/>
      <c r="AC327" s="123" t="s">
        <v>229</v>
      </c>
      <c r="AD327" s="55" t="s">
        <v>116</v>
      </c>
      <c r="AE327" s="158"/>
      <c r="AF327" s="161"/>
      <c r="AG327" s="158"/>
      <c r="AH327" s="158"/>
      <c r="AI327" s="158"/>
      <c r="AJ327" s="158"/>
      <c r="AK327" s="67"/>
      <c r="AL327" s="40"/>
    </row>
    <row r="328" spans="1:38" s="36" customFormat="1" ht="44.25" hidden="1">
      <c r="A328" s="260"/>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5"/>
      <c r="AA328" s="47"/>
      <c r="AB328" s="47"/>
      <c r="AC328" s="123" t="s">
        <v>251</v>
      </c>
      <c r="AD328" s="55" t="s">
        <v>130</v>
      </c>
      <c r="AE328" s="158"/>
      <c r="AF328" s="161"/>
      <c r="AG328" s="158"/>
      <c r="AH328" s="158"/>
      <c r="AI328" s="158"/>
      <c r="AJ328" s="158"/>
      <c r="AK328" s="67"/>
      <c r="AL328" s="40"/>
    </row>
    <row r="329" spans="1:38" s="36" customFormat="1" ht="30">
      <c r="A329" s="260"/>
      <c r="B329" s="47"/>
      <c r="C329" s="47"/>
      <c r="D329" s="47"/>
      <c r="E329" s="47"/>
      <c r="F329" s="47"/>
      <c r="G329" s="47"/>
      <c r="H329" s="47"/>
      <c r="I329" s="47"/>
      <c r="J329" s="47"/>
      <c r="K329" s="47"/>
      <c r="L329" s="47"/>
      <c r="M329" s="47"/>
      <c r="N329" s="47"/>
      <c r="O329" s="47"/>
      <c r="P329" s="47"/>
      <c r="Q329" s="47"/>
      <c r="R329" s="47"/>
      <c r="S329" s="47">
        <v>1</v>
      </c>
      <c r="T329" s="47">
        <v>2</v>
      </c>
      <c r="U329" s="47">
        <v>4</v>
      </c>
      <c r="V329" s="47">
        <v>0</v>
      </c>
      <c r="W329" s="47">
        <v>3</v>
      </c>
      <c r="X329" s="47">
        <v>0</v>
      </c>
      <c r="Y329" s="47">
        <v>0</v>
      </c>
      <c r="Z329" s="45">
        <v>0</v>
      </c>
      <c r="AA329" s="47">
        <v>0</v>
      </c>
      <c r="AB329" s="47">
        <v>0</v>
      </c>
      <c r="AC329" s="112" t="s">
        <v>338</v>
      </c>
      <c r="AD329" s="97"/>
      <c r="AE329" s="191"/>
      <c r="AF329" s="191"/>
      <c r="AG329" s="191"/>
      <c r="AH329" s="191"/>
      <c r="AI329" s="191"/>
      <c r="AJ329" s="191"/>
      <c r="AK329" s="104"/>
      <c r="AL329" s="148"/>
    </row>
    <row r="330" spans="1:38" s="36" customFormat="1" ht="105">
      <c r="A330" s="260"/>
      <c r="B330" s="47">
        <v>0</v>
      </c>
      <c r="C330" s="47">
        <v>2</v>
      </c>
      <c r="D330" s="47">
        <v>9</v>
      </c>
      <c r="E330" s="47">
        <v>0</v>
      </c>
      <c r="F330" s="47">
        <v>7</v>
      </c>
      <c r="G330" s="47">
        <v>0</v>
      </c>
      <c r="H330" s="47">
        <v>7</v>
      </c>
      <c r="I330" s="47">
        <v>1</v>
      </c>
      <c r="J330" s="47">
        <v>2</v>
      </c>
      <c r="K330" s="47">
        <v>4</v>
      </c>
      <c r="L330" s="47">
        <v>0</v>
      </c>
      <c r="M330" s="47">
        <v>3</v>
      </c>
      <c r="N330" s="47">
        <v>1</v>
      </c>
      <c r="O330" s="47">
        <v>0</v>
      </c>
      <c r="P330" s="47">
        <v>9</v>
      </c>
      <c r="Q330" s="47">
        <v>0</v>
      </c>
      <c r="R330" s="47">
        <v>0</v>
      </c>
      <c r="S330" s="47">
        <v>1</v>
      </c>
      <c r="T330" s="47">
        <v>2</v>
      </c>
      <c r="U330" s="47">
        <v>4</v>
      </c>
      <c r="V330" s="47">
        <v>0</v>
      </c>
      <c r="W330" s="47">
        <v>3</v>
      </c>
      <c r="X330" s="47">
        <v>0</v>
      </c>
      <c r="Y330" s="47">
        <v>0</v>
      </c>
      <c r="Z330" s="45">
        <v>1</v>
      </c>
      <c r="AA330" s="47">
        <v>0</v>
      </c>
      <c r="AB330" s="47">
        <v>0</v>
      </c>
      <c r="AC330" s="188" t="s">
        <v>339</v>
      </c>
      <c r="AD330" s="189" t="s">
        <v>116</v>
      </c>
      <c r="AE330" s="192"/>
      <c r="AF330" s="192">
        <v>982561</v>
      </c>
      <c r="AG330" s="192"/>
      <c r="AH330" s="192"/>
      <c r="AI330" s="192"/>
      <c r="AJ330" s="192"/>
      <c r="AK330" s="193">
        <f>SUM(AE330:AJ330)</f>
        <v>982561</v>
      </c>
      <c r="AL330" s="190">
        <v>2019</v>
      </c>
    </row>
    <row r="331" spans="1:38" s="36" customFormat="1" ht="44.25">
      <c r="A331" s="260"/>
      <c r="B331" s="47"/>
      <c r="C331" s="47"/>
      <c r="D331" s="47"/>
      <c r="E331" s="47"/>
      <c r="F331" s="47"/>
      <c r="G331" s="47"/>
      <c r="H331" s="47"/>
      <c r="I331" s="47"/>
      <c r="J331" s="47"/>
      <c r="K331" s="47"/>
      <c r="L331" s="47"/>
      <c r="M331" s="47"/>
      <c r="N331" s="47"/>
      <c r="O331" s="47"/>
      <c r="P331" s="47"/>
      <c r="Q331" s="47"/>
      <c r="R331" s="47"/>
      <c r="S331" s="47">
        <v>1</v>
      </c>
      <c r="T331" s="47">
        <v>2</v>
      </c>
      <c r="U331" s="47">
        <v>4</v>
      </c>
      <c r="V331" s="47">
        <v>0</v>
      </c>
      <c r="W331" s="47">
        <v>3</v>
      </c>
      <c r="X331" s="47">
        <v>0</v>
      </c>
      <c r="Y331" s="47">
        <v>0</v>
      </c>
      <c r="Z331" s="45">
        <v>1</v>
      </c>
      <c r="AA331" s="47">
        <v>0</v>
      </c>
      <c r="AB331" s="47">
        <v>1</v>
      </c>
      <c r="AC331" s="187" t="s">
        <v>341</v>
      </c>
      <c r="AD331" s="55" t="s">
        <v>130</v>
      </c>
      <c r="AE331" s="158"/>
      <c r="AF331" s="161">
        <v>104</v>
      </c>
      <c r="AG331" s="158"/>
      <c r="AH331" s="158"/>
      <c r="AI331" s="158"/>
      <c r="AJ331" s="158"/>
      <c r="AK331" s="57">
        <f>SUM(AE331:AJ331)</f>
        <v>104</v>
      </c>
      <c r="AL331" s="40">
        <v>2019</v>
      </c>
    </row>
    <row r="332" spans="1:38" s="36" customFormat="1" ht="15">
      <c r="A332" s="260"/>
      <c r="B332" s="47"/>
      <c r="C332" s="47"/>
      <c r="D332" s="47"/>
      <c r="E332" s="47"/>
      <c r="F332" s="47"/>
      <c r="G332" s="47"/>
      <c r="H332" s="47"/>
      <c r="I332" s="47"/>
      <c r="J332" s="47"/>
      <c r="K332" s="47"/>
      <c r="L332" s="47"/>
      <c r="M332" s="47"/>
      <c r="N332" s="47"/>
      <c r="O332" s="47"/>
      <c r="P332" s="47"/>
      <c r="Q332" s="47"/>
      <c r="R332" s="47"/>
      <c r="S332" s="47">
        <v>1</v>
      </c>
      <c r="T332" s="47">
        <v>2</v>
      </c>
      <c r="U332" s="47">
        <v>5</v>
      </c>
      <c r="V332" s="47">
        <v>0</v>
      </c>
      <c r="W332" s="47">
        <v>0</v>
      </c>
      <c r="X332" s="47">
        <v>0</v>
      </c>
      <c r="Y332" s="47">
        <v>0</v>
      </c>
      <c r="Z332" s="45">
        <v>0</v>
      </c>
      <c r="AA332" s="47">
        <v>0</v>
      </c>
      <c r="AB332" s="47">
        <v>0</v>
      </c>
      <c r="AC332" s="111" t="s">
        <v>109</v>
      </c>
      <c r="AD332" s="83" t="s">
        <v>113</v>
      </c>
      <c r="AE332" s="170"/>
      <c r="AF332" s="170"/>
      <c r="AG332" s="170"/>
      <c r="AH332" s="170"/>
      <c r="AI332" s="170"/>
      <c r="AJ332" s="170"/>
      <c r="AK332" s="76"/>
      <c r="AL332" s="170"/>
    </row>
    <row r="333" spans="1:38" s="36" customFormat="1" ht="51.75" customHeight="1">
      <c r="A333" s="260"/>
      <c r="B333" s="47"/>
      <c r="C333" s="47"/>
      <c r="D333" s="47"/>
      <c r="E333" s="47"/>
      <c r="F333" s="47"/>
      <c r="G333" s="47"/>
      <c r="H333" s="47"/>
      <c r="I333" s="47"/>
      <c r="J333" s="47"/>
      <c r="K333" s="47"/>
      <c r="L333" s="47"/>
      <c r="M333" s="47"/>
      <c r="N333" s="47"/>
      <c r="O333" s="47"/>
      <c r="P333" s="47"/>
      <c r="Q333" s="47"/>
      <c r="R333" s="47"/>
      <c r="S333" s="47">
        <v>1</v>
      </c>
      <c r="T333" s="47">
        <v>2</v>
      </c>
      <c r="U333" s="47">
        <v>5</v>
      </c>
      <c r="V333" s="47">
        <v>0</v>
      </c>
      <c r="W333" s="47">
        <v>1</v>
      </c>
      <c r="X333" s="47">
        <v>0</v>
      </c>
      <c r="Y333" s="47">
        <v>0</v>
      </c>
      <c r="Z333" s="45">
        <v>0</v>
      </c>
      <c r="AA333" s="47">
        <v>0</v>
      </c>
      <c r="AB333" s="47">
        <v>0</v>
      </c>
      <c r="AC333" s="112" t="s">
        <v>110</v>
      </c>
      <c r="AD333" s="93"/>
      <c r="AE333" s="148"/>
      <c r="AF333" s="148"/>
      <c r="AG333" s="148"/>
      <c r="AH333" s="148"/>
      <c r="AI333" s="148"/>
      <c r="AJ333" s="148"/>
      <c r="AK333" s="104"/>
      <c r="AL333" s="148"/>
    </row>
    <row r="334" spans="1:38" s="36" customFormat="1" ht="51.75" customHeight="1" hidden="1">
      <c r="A334" s="260"/>
      <c r="B334" s="47"/>
      <c r="C334" s="47"/>
      <c r="D334" s="47"/>
      <c r="E334" s="47"/>
      <c r="F334" s="47"/>
      <c r="G334" s="47"/>
      <c r="H334" s="47"/>
      <c r="I334" s="47"/>
      <c r="J334" s="47"/>
      <c r="K334" s="47"/>
      <c r="L334" s="47"/>
      <c r="M334" s="47"/>
      <c r="N334" s="47"/>
      <c r="O334" s="47"/>
      <c r="P334" s="47"/>
      <c r="Q334" s="47"/>
      <c r="R334" s="47"/>
      <c r="S334" s="47">
        <v>1</v>
      </c>
      <c r="T334" s="47">
        <v>2</v>
      </c>
      <c r="U334" s="47">
        <v>5</v>
      </c>
      <c r="V334" s="47">
        <v>0</v>
      </c>
      <c r="W334" s="47">
        <v>1</v>
      </c>
      <c r="X334" s="47">
        <v>0</v>
      </c>
      <c r="Y334" s="47">
        <v>0</v>
      </c>
      <c r="Z334" s="45">
        <v>1</v>
      </c>
      <c r="AA334" s="47">
        <v>0</v>
      </c>
      <c r="AB334" s="47">
        <v>0</v>
      </c>
      <c r="AC334" s="110" t="s">
        <v>207</v>
      </c>
      <c r="AD334" s="38"/>
      <c r="AE334" s="40"/>
      <c r="AF334" s="40"/>
      <c r="AG334" s="40"/>
      <c r="AH334" s="40"/>
      <c r="AI334" s="40"/>
      <c r="AJ334" s="40"/>
      <c r="AK334" s="67"/>
      <c r="AL334" s="54"/>
    </row>
    <row r="335" spans="1:38" s="36" customFormat="1" ht="94.5" customHeight="1">
      <c r="A335" s="260"/>
      <c r="B335" s="47"/>
      <c r="C335" s="47"/>
      <c r="D335" s="47"/>
      <c r="E335" s="47"/>
      <c r="F335" s="47"/>
      <c r="G335" s="47"/>
      <c r="H335" s="47"/>
      <c r="I335" s="47"/>
      <c r="J335" s="47"/>
      <c r="K335" s="47"/>
      <c r="L335" s="47"/>
      <c r="M335" s="47"/>
      <c r="N335" s="47"/>
      <c r="O335" s="47"/>
      <c r="P335" s="47"/>
      <c r="Q335" s="47"/>
      <c r="R335" s="47"/>
      <c r="S335" s="47">
        <v>1</v>
      </c>
      <c r="T335" s="47">
        <v>2</v>
      </c>
      <c r="U335" s="47">
        <v>5</v>
      </c>
      <c r="V335" s="47">
        <v>0</v>
      </c>
      <c r="W335" s="47">
        <v>1</v>
      </c>
      <c r="X335" s="47">
        <v>0</v>
      </c>
      <c r="Y335" s="47">
        <v>0</v>
      </c>
      <c r="Z335" s="45">
        <v>1</v>
      </c>
      <c r="AA335" s="47">
        <v>0</v>
      </c>
      <c r="AB335" s="47">
        <v>1</v>
      </c>
      <c r="AC335" s="110" t="s">
        <v>197</v>
      </c>
      <c r="AD335" s="55" t="s">
        <v>115</v>
      </c>
      <c r="AE335" s="40">
        <v>2</v>
      </c>
      <c r="AF335" s="40">
        <v>2</v>
      </c>
      <c r="AG335" s="40">
        <v>2</v>
      </c>
      <c r="AH335" s="40">
        <v>2</v>
      </c>
      <c r="AI335" s="40">
        <v>2</v>
      </c>
      <c r="AJ335" s="40">
        <v>2</v>
      </c>
      <c r="AK335" s="67">
        <f>SUM(AE335:AJ335)</f>
        <v>12</v>
      </c>
      <c r="AL335" s="40">
        <v>2023</v>
      </c>
    </row>
    <row r="336" spans="1:38" s="36" customFormat="1" ht="51" customHeight="1">
      <c r="A336" s="260"/>
      <c r="B336" s="47"/>
      <c r="C336" s="47"/>
      <c r="D336" s="47"/>
      <c r="E336" s="47"/>
      <c r="F336" s="47"/>
      <c r="G336" s="47"/>
      <c r="H336" s="47"/>
      <c r="I336" s="47"/>
      <c r="J336" s="47"/>
      <c r="K336" s="47"/>
      <c r="L336" s="47"/>
      <c r="M336" s="47"/>
      <c r="N336" s="47"/>
      <c r="O336" s="47"/>
      <c r="P336" s="47"/>
      <c r="Q336" s="47"/>
      <c r="R336" s="47"/>
      <c r="S336" s="47">
        <v>1</v>
      </c>
      <c r="T336" s="47">
        <v>2</v>
      </c>
      <c r="U336" s="47">
        <v>5</v>
      </c>
      <c r="V336" s="47">
        <v>0</v>
      </c>
      <c r="W336" s="47">
        <v>2</v>
      </c>
      <c r="X336" s="47">
        <v>0</v>
      </c>
      <c r="Y336" s="47">
        <v>0</v>
      </c>
      <c r="Z336" s="45">
        <v>0</v>
      </c>
      <c r="AA336" s="47">
        <v>0</v>
      </c>
      <c r="AB336" s="47">
        <v>0</v>
      </c>
      <c r="AC336" s="112" t="s">
        <v>111</v>
      </c>
      <c r="AD336" s="93"/>
      <c r="AE336" s="148"/>
      <c r="AF336" s="148"/>
      <c r="AG336" s="148"/>
      <c r="AH336" s="148"/>
      <c r="AI336" s="148"/>
      <c r="AJ336" s="148"/>
      <c r="AK336" s="104"/>
      <c r="AL336" s="148"/>
    </row>
    <row r="337" spans="1:38" s="36" customFormat="1" ht="60">
      <c r="A337" s="260"/>
      <c r="B337" s="47"/>
      <c r="C337" s="47"/>
      <c r="D337" s="47">
        <v>9</v>
      </c>
      <c r="E337" s="47">
        <v>0</v>
      </c>
      <c r="F337" s="47">
        <v>7</v>
      </c>
      <c r="G337" s="47">
        <v>0</v>
      </c>
      <c r="H337" s="47">
        <v>9</v>
      </c>
      <c r="I337" s="47">
        <v>1</v>
      </c>
      <c r="J337" s="47">
        <v>2</v>
      </c>
      <c r="K337" s="47">
        <v>5</v>
      </c>
      <c r="L337" s="47"/>
      <c r="M337" s="47"/>
      <c r="N337" s="47">
        <v>1</v>
      </c>
      <c r="O337" s="47">
        <v>0</v>
      </c>
      <c r="P337" s="47">
        <v>4</v>
      </c>
      <c r="Q337" s="47">
        <v>2</v>
      </c>
      <c r="R337" s="47"/>
      <c r="S337" s="47">
        <v>1</v>
      </c>
      <c r="T337" s="47">
        <v>2</v>
      </c>
      <c r="U337" s="47">
        <v>5</v>
      </c>
      <c r="V337" s="47">
        <v>0</v>
      </c>
      <c r="W337" s="47">
        <v>2</v>
      </c>
      <c r="X337" s="47">
        <v>0</v>
      </c>
      <c r="Y337" s="47">
        <v>0</v>
      </c>
      <c r="Z337" s="45">
        <v>1</v>
      </c>
      <c r="AA337" s="47">
        <v>0</v>
      </c>
      <c r="AB337" s="47">
        <v>0</v>
      </c>
      <c r="AC337" s="126" t="s">
        <v>198</v>
      </c>
      <c r="AD337" s="95"/>
      <c r="AE337" s="136"/>
      <c r="AF337" s="183"/>
      <c r="AG337" s="136"/>
      <c r="AH337" s="136"/>
      <c r="AI337" s="136"/>
      <c r="AJ337" s="136"/>
      <c r="AK337" s="103"/>
      <c r="AL337" s="136"/>
    </row>
    <row r="338" spans="1:38" s="36" customFormat="1" ht="75">
      <c r="A338" s="260"/>
      <c r="B338" s="47"/>
      <c r="C338" s="47"/>
      <c r="D338" s="47"/>
      <c r="E338" s="47"/>
      <c r="F338" s="47"/>
      <c r="G338" s="47"/>
      <c r="H338" s="47"/>
      <c r="I338" s="47"/>
      <c r="J338" s="47"/>
      <c r="K338" s="47"/>
      <c r="L338" s="47"/>
      <c r="M338" s="47"/>
      <c r="N338" s="47"/>
      <c r="O338" s="47"/>
      <c r="P338" s="47"/>
      <c r="Q338" s="47"/>
      <c r="R338" s="47"/>
      <c r="S338" s="47">
        <v>1</v>
      </c>
      <c r="T338" s="47">
        <v>2</v>
      </c>
      <c r="U338" s="47">
        <v>5</v>
      </c>
      <c r="V338" s="47">
        <v>0</v>
      </c>
      <c r="W338" s="47">
        <v>2</v>
      </c>
      <c r="X338" s="47">
        <v>0</v>
      </c>
      <c r="Y338" s="47">
        <v>0</v>
      </c>
      <c r="Z338" s="45">
        <v>1</v>
      </c>
      <c r="AA338" s="47">
        <v>0</v>
      </c>
      <c r="AB338" s="47">
        <v>1</v>
      </c>
      <c r="AC338" s="116" t="s">
        <v>112</v>
      </c>
      <c r="AD338" s="55" t="s">
        <v>118</v>
      </c>
      <c r="AE338" s="40">
        <v>5</v>
      </c>
      <c r="AF338" s="40">
        <v>5</v>
      </c>
      <c r="AG338" s="40">
        <v>5</v>
      </c>
      <c r="AH338" s="40">
        <v>5</v>
      </c>
      <c r="AI338" s="40">
        <v>5</v>
      </c>
      <c r="AJ338" s="40">
        <v>5</v>
      </c>
      <c r="AK338" s="67">
        <f>SUM(AE338:AJ338)</f>
        <v>30</v>
      </c>
      <c r="AL338" s="40">
        <v>2023</v>
      </c>
    </row>
    <row r="339" spans="1:38" s="36" customFormat="1" ht="93.75" customHeight="1">
      <c r="A339" s="50"/>
      <c r="B339" s="47"/>
      <c r="C339" s="47"/>
      <c r="D339" s="47"/>
      <c r="E339" s="47"/>
      <c r="F339" s="47"/>
      <c r="G339" s="47"/>
      <c r="H339" s="47"/>
      <c r="I339" s="47"/>
      <c r="J339" s="47"/>
      <c r="K339" s="47"/>
      <c r="L339" s="47"/>
      <c r="M339" s="47"/>
      <c r="N339" s="47"/>
      <c r="O339" s="47"/>
      <c r="P339" s="47"/>
      <c r="Q339" s="47"/>
      <c r="R339" s="47"/>
      <c r="S339" s="47">
        <v>1</v>
      </c>
      <c r="T339" s="47">
        <v>2</v>
      </c>
      <c r="U339" s="47">
        <v>5</v>
      </c>
      <c r="V339" s="47">
        <v>0</v>
      </c>
      <c r="W339" s="47">
        <v>2</v>
      </c>
      <c r="X339" s="47">
        <v>0</v>
      </c>
      <c r="Y339" s="47">
        <v>0</v>
      </c>
      <c r="Z339" s="45">
        <v>1</v>
      </c>
      <c r="AA339" s="47">
        <v>0</v>
      </c>
      <c r="AB339" s="47">
        <v>2</v>
      </c>
      <c r="AC339" s="131" t="s">
        <v>199</v>
      </c>
      <c r="AD339" s="55" t="s">
        <v>128</v>
      </c>
      <c r="AE339" s="40">
        <v>50</v>
      </c>
      <c r="AF339" s="179">
        <v>50</v>
      </c>
      <c r="AG339" s="40">
        <v>50</v>
      </c>
      <c r="AH339" s="40">
        <v>50</v>
      </c>
      <c r="AI339" s="40">
        <v>50</v>
      </c>
      <c r="AJ339" s="40">
        <v>50</v>
      </c>
      <c r="AK339" s="67">
        <f>SUM(AE339:AJ339)</f>
        <v>300</v>
      </c>
      <c r="AL339" s="54">
        <v>2023</v>
      </c>
    </row>
    <row r="340" spans="1:38" s="36" customFormat="1" ht="81" customHeight="1">
      <c r="A340" s="11"/>
      <c r="B340" s="47"/>
      <c r="C340" s="47"/>
      <c r="D340" s="47"/>
      <c r="E340" s="47"/>
      <c r="F340" s="47"/>
      <c r="G340" s="47"/>
      <c r="H340" s="47"/>
      <c r="I340" s="47"/>
      <c r="J340" s="47"/>
      <c r="K340" s="47"/>
      <c r="L340" s="47"/>
      <c r="M340" s="47"/>
      <c r="N340" s="47"/>
      <c r="O340" s="47"/>
      <c r="P340" s="47"/>
      <c r="Q340" s="47"/>
      <c r="R340" s="47"/>
      <c r="S340" s="47">
        <v>1</v>
      </c>
      <c r="T340" s="47">
        <v>2</v>
      </c>
      <c r="U340" s="47">
        <v>5</v>
      </c>
      <c r="V340" s="47">
        <v>0</v>
      </c>
      <c r="W340" s="47">
        <v>2</v>
      </c>
      <c r="X340" s="47">
        <v>0</v>
      </c>
      <c r="Y340" s="47">
        <v>0</v>
      </c>
      <c r="Z340" s="45">
        <v>1</v>
      </c>
      <c r="AA340" s="47">
        <v>0</v>
      </c>
      <c r="AB340" s="47">
        <v>2</v>
      </c>
      <c r="AC340" s="85" t="s">
        <v>200</v>
      </c>
      <c r="AD340" s="55" t="s">
        <v>130</v>
      </c>
      <c r="AE340" s="40">
        <v>12</v>
      </c>
      <c r="AF340" s="194">
        <v>12</v>
      </c>
      <c r="AG340" s="40">
        <v>12</v>
      </c>
      <c r="AH340" s="40">
        <v>12</v>
      </c>
      <c r="AI340" s="40">
        <v>12</v>
      </c>
      <c r="AJ340" s="40">
        <v>12</v>
      </c>
      <c r="AK340" s="67">
        <f>SUM(AE340:AJ340)</f>
        <v>72</v>
      </c>
      <c r="AL340" s="54">
        <v>2023</v>
      </c>
    </row>
    <row r="341" spans="1:38" s="36" customFormat="1" ht="62.25" customHeight="1">
      <c r="A341" s="11"/>
      <c r="B341" s="47"/>
      <c r="C341" s="47"/>
      <c r="D341" s="47"/>
      <c r="E341" s="47"/>
      <c r="F341" s="47"/>
      <c r="G341" s="47"/>
      <c r="H341" s="47"/>
      <c r="I341" s="47"/>
      <c r="J341" s="47"/>
      <c r="K341" s="47"/>
      <c r="L341" s="47"/>
      <c r="M341" s="47"/>
      <c r="N341" s="47"/>
      <c r="O341" s="47"/>
      <c r="P341" s="47"/>
      <c r="Q341" s="47"/>
      <c r="R341" s="47"/>
      <c r="S341" s="47">
        <v>1</v>
      </c>
      <c r="T341" s="47">
        <v>2</v>
      </c>
      <c r="U341" s="47">
        <v>5</v>
      </c>
      <c r="V341" s="47">
        <v>0</v>
      </c>
      <c r="W341" s="47">
        <v>2</v>
      </c>
      <c r="X341" s="47">
        <v>0</v>
      </c>
      <c r="Y341" s="47">
        <v>0</v>
      </c>
      <c r="Z341" s="45">
        <v>2</v>
      </c>
      <c r="AA341" s="47">
        <v>0</v>
      </c>
      <c r="AB341" s="47">
        <v>0</v>
      </c>
      <c r="AC341" s="118" t="s">
        <v>201</v>
      </c>
      <c r="AD341" s="95" t="s">
        <v>116</v>
      </c>
      <c r="AE341" s="136"/>
      <c r="AF341" s="145"/>
      <c r="AG341" s="136"/>
      <c r="AH341" s="136"/>
      <c r="AI341" s="136"/>
      <c r="AJ341" s="136"/>
      <c r="AK341" s="103"/>
      <c r="AL341" s="141"/>
    </row>
    <row r="342" spans="1:38" s="36" customFormat="1" ht="64.5" customHeight="1">
      <c r="A342" s="11"/>
      <c r="B342" s="47"/>
      <c r="C342" s="47"/>
      <c r="D342" s="47"/>
      <c r="E342" s="47"/>
      <c r="F342" s="47"/>
      <c r="G342" s="47"/>
      <c r="H342" s="47"/>
      <c r="I342" s="47"/>
      <c r="J342" s="47"/>
      <c r="K342" s="47"/>
      <c r="L342" s="47"/>
      <c r="M342" s="47"/>
      <c r="N342" s="47"/>
      <c r="O342" s="47"/>
      <c r="P342" s="47"/>
      <c r="Q342" s="47"/>
      <c r="R342" s="47"/>
      <c r="S342" s="47">
        <v>1</v>
      </c>
      <c r="T342" s="47">
        <v>2</v>
      </c>
      <c r="U342" s="47">
        <v>5</v>
      </c>
      <c r="V342" s="47">
        <v>0</v>
      </c>
      <c r="W342" s="47">
        <v>2</v>
      </c>
      <c r="X342" s="47">
        <v>0</v>
      </c>
      <c r="Y342" s="47">
        <v>0</v>
      </c>
      <c r="Z342" s="45">
        <v>2</v>
      </c>
      <c r="AA342" s="47">
        <v>0</v>
      </c>
      <c r="AB342" s="47">
        <v>1</v>
      </c>
      <c r="AC342" s="85" t="s">
        <v>202</v>
      </c>
      <c r="AD342" s="55" t="s">
        <v>128</v>
      </c>
      <c r="AE342" s="40">
        <v>1</v>
      </c>
      <c r="AF342" s="147">
        <v>1</v>
      </c>
      <c r="AG342" s="40">
        <v>1</v>
      </c>
      <c r="AH342" s="40">
        <v>1</v>
      </c>
      <c r="AI342" s="40">
        <v>1</v>
      </c>
      <c r="AJ342" s="40">
        <v>1</v>
      </c>
      <c r="AK342" s="67">
        <f>SUM(AE342:AJ342)</f>
        <v>6</v>
      </c>
      <c r="AL342" s="54">
        <v>2023</v>
      </c>
    </row>
    <row r="343" spans="1:38" s="36" customFormat="1" ht="35.25" customHeight="1">
      <c r="A343" s="11"/>
      <c r="B343" s="47"/>
      <c r="C343" s="47"/>
      <c r="D343" s="47"/>
      <c r="E343" s="47"/>
      <c r="F343" s="47"/>
      <c r="G343" s="47"/>
      <c r="H343" s="47"/>
      <c r="I343" s="47"/>
      <c r="J343" s="47"/>
      <c r="K343" s="47"/>
      <c r="L343" s="47"/>
      <c r="M343" s="47"/>
      <c r="N343" s="47"/>
      <c r="O343" s="47"/>
      <c r="P343" s="47"/>
      <c r="Q343" s="47"/>
      <c r="R343" s="47"/>
      <c r="S343" s="47">
        <v>1</v>
      </c>
      <c r="T343" s="47">
        <v>2</v>
      </c>
      <c r="U343" s="47">
        <v>6</v>
      </c>
      <c r="V343" s="47">
        <v>0</v>
      </c>
      <c r="W343" s="47">
        <v>0</v>
      </c>
      <c r="X343" s="47">
        <v>0</v>
      </c>
      <c r="Y343" s="47">
        <v>0</v>
      </c>
      <c r="Z343" s="45">
        <v>0</v>
      </c>
      <c r="AA343" s="47">
        <v>0</v>
      </c>
      <c r="AB343" s="47">
        <v>0</v>
      </c>
      <c r="AC343" s="111" t="s">
        <v>136</v>
      </c>
      <c r="AD343" s="80" t="s">
        <v>116</v>
      </c>
      <c r="AE343" s="170"/>
      <c r="AF343" s="170"/>
      <c r="AG343" s="84"/>
      <c r="AH343" s="170"/>
      <c r="AI343" s="170"/>
      <c r="AJ343" s="170"/>
      <c r="AK343" s="84"/>
      <c r="AL343" s="170"/>
    </row>
    <row r="344" spans="1:38" s="36" customFormat="1" ht="77.25" customHeight="1">
      <c r="A344" s="11"/>
      <c r="B344" s="47"/>
      <c r="C344" s="47"/>
      <c r="D344" s="47"/>
      <c r="E344" s="47"/>
      <c r="F344" s="47"/>
      <c r="G344" s="47"/>
      <c r="H344" s="47"/>
      <c r="I344" s="47"/>
      <c r="J344" s="47"/>
      <c r="K344" s="47"/>
      <c r="L344" s="47"/>
      <c r="M344" s="47"/>
      <c r="N344" s="47"/>
      <c r="O344" s="47"/>
      <c r="P344" s="47"/>
      <c r="Q344" s="47"/>
      <c r="R344" s="47"/>
      <c r="S344" s="47">
        <v>1</v>
      </c>
      <c r="T344" s="47">
        <v>2</v>
      </c>
      <c r="U344" s="47">
        <v>6</v>
      </c>
      <c r="V344" s="47">
        <v>0</v>
      </c>
      <c r="W344" s="47">
        <v>1</v>
      </c>
      <c r="X344" s="47">
        <v>0</v>
      </c>
      <c r="Y344" s="47">
        <v>0</v>
      </c>
      <c r="Z344" s="45">
        <v>0</v>
      </c>
      <c r="AA344" s="47">
        <v>0</v>
      </c>
      <c r="AB344" s="47">
        <v>0</v>
      </c>
      <c r="AC344" s="112" t="s">
        <v>137</v>
      </c>
      <c r="AD344" s="93"/>
      <c r="AE344" s="148"/>
      <c r="AF344" s="148"/>
      <c r="AG344" s="108"/>
      <c r="AH344" s="148"/>
      <c r="AI344" s="148"/>
      <c r="AJ344" s="148"/>
      <c r="AK344" s="104"/>
      <c r="AL344" s="148"/>
    </row>
    <row r="345" spans="1:38" s="36" customFormat="1" ht="48.75" customHeight="1">
      <c r="A345" s="11"/>
      <c r="B345" s="47"/>
      <c r="C345" s="47"/>
      <c r="D345" s="47"/>
      <c r="E345" s="47"/>
      <c r="F345" s="47"/>
      <c r="G345" s="47"/>
      <c r="H345" s="47"/>
      <c r="I345" s="47"/>
      <c r="J345" s="47"/>
      <c r="K345" s="47"/>
      <c r="L345" s="47"/>
      <c r="M345" s="47"/>
      <c r="N345" s="47"/>
      <c r="O345" s="47"/>
      <c r="P345" s="47"/>
      <c r="Q345" s="47"/>
      <c r="R345" s="47"/>
      <c r="S345" s="47">
        <v>1</v>
      </c>
      <c r="T345" s="47">
        <v>2</v>
      </c>
      <c r="U345" s="47">
        <v>6</v>
      </c>
      <c r="V345" s="47">
        <v>0</v>
      </c>
      <c r="W345" s="47">
        <v>1</v>
      </c>
      <c r="X345" s="47">
        <v>0</v>
      </c>
      <c r="Y345" s="47">
        <v>0</v>
      </c>
      <c r="Z345" s="45">
        <v>0</v>
      </c>
      <c r="AA345" s="47">
        <v>0</v>
      </c>
      <c r="AB345" s="47">
        <v>1</v>
      </c>
      <c r="AC345" s="110" t="s">
        <v>138</v>
      </c>
      <c r="AD345" s="55" t="s">
        <v>128</v>
      </c>
      <c r="AE345" s="40"/>
      <c r="AF345" s="40"/>
      <c r="AG345" s="40"/>
      <c r="AH345" s="40"/>
      <c r="AI345" s="40"/>
      <c r="AJ345" s="40"/>
      <c r="AK345" s="67"/>
      <c r="AL345" s="40"/>
    </row>
    <row r="346" spans="1:38" s="36" customFormat="1" ht="53.25" customHeight="1">
      <c r="A346" s="11"/>
      <c r="B346" s="47"/>
      <c r="C346" s="47"/>
      <c r="D346" s="47"/>
      <c r="E346" s="47"/>
      <c r="F346" s="47"/>
      <c r="G346" s="47"/>
      <c r="H346" s="47"/>
      <c r="I346" s="47"/>
      <c r="J346" s="47"/>
      <c r="K346" s="47"/>
      <c r="L346" s="47"/>
      <c r="M346" s="47"/>
      <c r="N346" s="47"/>
      <c r="O346" s="47"/>
      <c r="P346" s="47"/>
      <c r="Q346" s="47"/>
      <c r="R346" s="47"/>
      <c r="S346" s="47">
        <v>1</v>
      </c>
      <c r="T346" s="47">
        <v>2</v>
      </c>
      <c r="U346" s="47">
        <v>6</v>
      </c>
      <c r="V346" s="47">
        <v>0</v>
      </c>
      <c r="W346" s="47">
        <v>1</v>
      </c>
      <c r="X346" s="47">
        <v>0</v>
      </c>
      <c r="Y346" s="47">
        <v>0</v>
      </c>
      <c r="Z346" s="45">
        <v>0</v>
      </c>
      <c r="AA346" s="47">
        <v>0</v>
      </c>
      <c r="AB346" s="47">
        <v>2</v>
      </c>
      <c r="AC346" s="110" t="s">
        <v>139</v>
      </c>
      <c r="AD346" s="55"/>
      <c r="AE346" s="40">
        <v>6</v>
      </c>
      <c r="AF346" s="40">
        <v>6</v>
      </c>
      <c r="AG346" s="40">
        <v>6</v>
      </c>
      <c r="AH346" s="40">
        <v>6</v>
      </c>
      <c r="AI346" s="40">
        <v>6</v>
      </c>
      <c r="AJ346" s="40">
        <v>6</v>
      </c>
      <c r="AK346" s="67">
        <f>SUM(AE346:AJ346)</f>
        <v>36</v>
      </c>
      <c r="AL346" s="54">
        <v>2023</v>
      </c>
    </row>
    <row r="347" spans="1:38" s="36" customFormat="1" ht="65.25" customHeight="1">
      <c r="A347" s="11"/>
      <c r="B347" s="47"/>
      <c r="C347" s="47"/>
      <c r="D347" s="47"/>
      <c r="E347" s="47"/>
      <c r="F347" s="47"/>
      <c r="G347" s="47"/>
      <c r="H347" s="47"/>
      <c r="I347" s="47"/>
      <c r="J347" s="47"/>
      <c r="K347" s="47"/>
      <c r="L347" s="47"/>
      <c r="M347" s="47"/>
      <c r="N347" s="47"/>
      <c r="O347" s="47"/>
      <c r="P347" s="47"/>
      <c r="Q347" s="47"/>
      <c r="R347" s="47"/>
      <c r="S347" s="47">
        <v>1</v>
      </c>
      <c r="T347" s="47">
        <v>2</v>
      </c>
      <c r="U347" s="47">
        <v>6</v>
      </c>
      <c r="V347" s="47">
        <v>0</v>
      </c>
      <c r="W347" s="47">
        <v>1</v>
      </c>
      <c r="X347" s="47">
        <v>0</v>
      </c>
      <c r="Y347" s="47">
        <v>0</v>
      </c>
      <c r="Z347" s="45">
        <v>0</v>
      </c>
      <c r="AA347" s="47">
        <v>0</v>
      </c>
      <c r="AB347" s="47">
        <v>3</v>
      </c>
      <c r="AC347" s="110" t="s">
        <v>140</v>
      </c>
      <c r="AD347" s="55" t="s">
        <v>115</v>
      </c>
      <c r="AE347" s="40">
        <v>0</v>
      </c>
      <c r="AF347" s="40">
        <v>0</v>
      </c>
      <c r="AG347" s="40">
        <v>0</v>
      </c>
      <c r="AH347" s="40">
        <v>0</v>
      </c>
      <c r="AI347" s="40">
        <v>0</v>
      </c>
      <c r="AJ347" s="40">
        <v>0</v>
      </c>
      <c r="AK347" s="67">
        <v>0</v>
      </c>
      <c r="AL347" s="54">
        <v>2023</v>
      </c>
    </row>
    <row r="348" spans="1:38" s="36" customFormat="1" ht="51" customHeight="1">
      <c r="A348" s="11"/>
      <c r="B348" s="47"/>
      <c r="C348" s="47"/>
      <c r="D348" s="47"/>
      <c r="E348" s="47"/>
      <c r="F348" s="47"/>
      <c r="G348" s="47"/>
      <c r="H348" s="47"/>
      <c r="I348" s="47"/>
      <c r="J348" s="47"/>
      <c r="K348" s="47"/>
      <c r="L348" s="47"/>
      <c r="M348" s="47"/>
      <c r="N348" s="47"/>
      <c r="O348" s="47"/>
      <c r="P348" s="47"/>
      <c r="Q348" s="47"/>
      <c r="R348" s="47"/>
      <c r="S348" s="47">
        <v>1</v>
      </c>
      <c r="T348" s="47">
        <v>2</v>
      </c>
      <c r="U348" s="47">
        <v>6</v>
      </c>
      <c r="V348" s="47">
        <v>0</v>
      </c>
      <c r="W348" s="47">
        <v>1</v>
      </c>
      <c r="X348" s="47">
        <v>0</v>
      </c>
      <c r="Y348" s="47">
        <v>0</v>
      </c>
      <c r="Z348" s="45">
        <v>1</v>
      </c>
      <c r="AA348" s="47">
        <v>0</v>
      </c>
      <c r="AB348" s="47">
        <v>0</v>
      </c>
      <c r="AC348" s="113" t="s">
        <v>141</v>
      </c>
      <c r="AD348" s="95"/>
      <c r="AE348" s="136"/>
      <c r="AF348" s="136"/>
      <c r="AG348" s="109"/>
      <c r="AH348" s="136"/>
      <c r="AI348" s="136"/>
      <c r="AJ348" s="136"/>
      <c r="AK348" s="103"/>
      <c r="AL348" s="136"/>
    </row>
    <row r="349" spans="1:38" s="36" customFormat="1" ht="48" customHeight="1">
      <c r="A349" s="11"/>
      <c r="B349" s="47"/>
      <c r="C349" s="47"/>
      <c r="D349" s="47"/>
      <c r="E349" s="47"/>
      <c r="F349" s="47"/>
      <c r="G349" s="47"/>
      <c r="H349" s="47"/>
      <c r="I349" s="47"/>
      <c r="J349" s="47"/>
      <c r="K349" s="47"/>
      <c r="L349" s="47"/>
      <c r="M349" s="47"/>
      <c r="N349" s="47"/>
      <c r="O349" s="47"/>
      <c r="P349" s="47"/>
      <c r="Q349" s="47"/>
      <c r="R349" s="47"/>
      <c r="S349" s="47">
        <v>1</v>
      </c>
      <c r="T349" s="47">
        <v>2</v>
      </c>
      <c r="U349" s="47">
        <v>6</v>
      </c>
      <c r="V349" s="47">
        <v>0</v>
      </c>
      <c r="W349" s="47">
        <v>1</v>
      </c>
      <c r="X349" s="47">
        <v>0</v>
      </c>
      <c r="Y349" s="47">
        <v>0</v>
      </c>
      <c r="Z349" s="45">
        <v>1</v>
      </c>
      <c r="AA349" s="47">
        <v>0</v>
      </c>
      <c r="AB349" s="47">
        <v>1</v>
      </c>
      <c r="AC349" s="85" t="s">
        <v>142</v>
      </c>
      <c r="AD349" s="55" t="s">
        <v>115</v>
      </c>
      <c r="AE349" s="40">
        <v>9</v>
      </c>
      <c r="AF349" s="40">
        <v>9</v>
      </c>
      <c r="AG349" s="40">
        <v>9</v>
      </c>
      <c r="AH349" s="40">
        <v>9</v>
      </c>
      <c r="AI349" s="40">
        <v>9</v>
      </c>
      <c r="AJ349" s="40">
        <v>9</v>
      </c>
      <c r="AK349" s="67">
        <f>SUM(AE349:AJ349)</f>
        <v>54</v>
      </c>
      <c r="AL349" s="40">
        <v>2023</v>
      </c>
    </row>
    <row r="350" spans="1:38" s="36" customFormat="1" ht="48" customHeight="1">
      <c r="A350" s="11"/>
      <c r="B350" s="47"/>
      <c r="C350" s="47"/>
      <c r="D350" s="47"/>
      <c r="E350" s="47"/>
      <c r="F350" s="47"/>
      <c r="G350" s="47"/>
      <c r="H350" s="47"/>
      <c r="I350" s="47"/>
      <c r="J350" s="47"/>
      <c r="K350" s="47"/>
      <c r="L350" s="47"/>
      <c r="M350" s="47"/>
      <c r="N350" s="47"/>
      <c r="O350" s="47"/>
      <c r="P350" s="47"/>
      <c r="Q350" s="47"/>
      <c r="R350" s="47"/>
      <c r="S350" s="47">
        <v>1</v>
      </c>
      <c r="T350" s="47">
        <v>2</v>
      </c>
      <c r="U350" s="47">
        <v>6</v>
      </c>
      <c r="V350" s="47">
        <v>0</v>
      </c>
      <c r="W350" s="47">
        <v>1</v>
      </c>
      <c r="X350" s="47">
        <v>0</v>
      </c>
      <c r="Y350" s="47">
        <v>0</v>
      </c>
      <c r="Z350" s="45">
        <v>2</v>
      </c>
      <c r="AA350" s="47">
        <v>0</v>
      </c>
      <c r="AB350" s="47">
        <v>0</v>
      </c>
      <c r="AC350" s="118" t="s">
        <v>379</v>
      </c>
      <c r="AD350" s="95"/>
      <c r="AE350" s="136"/>
      <c r="AF350" s="136"/>
      <c r="AG350" s="136"/>
      <c r="AH350" s="136"/>
      <c r="AI350" s="136"/>
      <c r="AJ350" s="136"/>
      <c r="AK350" s="103"/>
      <c r="AL350" s="136"/>
    </row>
    <row r="351" spans="1:38" s="36" customFormat="1" ht="48" customHeight="1">
      <c r="A351" s="11"/>
      <c r="B351" s="47"/>
      <c r="C351" s="47"/>
      <c r="D351" s="47"/>
      <c r="E351" s="47"/>
      <c r="F351" s="47"/>
      <c r="G351" s="47"/>
      <c r="H351" s="47"/>
      <c r="I351" s="47"/>
      <c r="J351" s="47"/>
      <c r="K351" s="47"/>
      <c r="L351" s="47"/>
      <c r="M351" s="47"/>
      <c r="N351" s="47"/>
      <c r="O351" s="47"/>
      <c r="P351" s="47"/>
      <c r="Q351" s="47"/>
      <c r="R351" s="47"/>
      <c r="S351" s="47">
        <v>1</v>
      </c>
      <c r="T351" s="47">
        <v>2</v>
      </c>
      <c r="U351" s="47">
        <v>3</v>
      </c>
      <c r="V351" s="47">
        <v>0</v>
      </c>
      <c r="W351" s="47">
        <v>1</v>
      </c>
      <c r="X351" s="47">
        <v>0</v>
      </c>
      <c r="Y351" s="47">
        <v>0</v>
      </c>
      <c r="Z351" s="45">
        <v>2</v>
      </c>
      <c r="AA351" s="47">
        <v>0</v>
      </c>
      <c r="AB351" s="47">
        <v>1</v>
      </c>
      <c r="AC351" s="85" t="s">
        <v>380</v>
      </c>
      <c r="AD351" s="55" t="s">
        <v>115</v>
      </c>
      <c r="AE351" s="40">
        <v>0</v>
      </c>
      <c r="AF351" s="40">
        <v>24</v>
      </c>
      <c r="AG351" s="40">
        <v>24</v>
      </c>
      <c r="AH351" s="40">
        <v>24</v>
      </c>
      <c r="AI351" s="40">
        <v>24</v>
      </c>
      <c r="AJ351" s="40">
        <v>24</v>
      </c>
      <c r="AK351" s="67">
        <f>SUM(AE351:AJ351)</f>
        <v>120</v>
      </c>
      <c r="AL351" s="40">
        <v>2023</v>
      </c>
    </row>
    <row r="352" spans="1:38" s="36" customFormat="1" ht="54.75" customHeight="1">
      <c r="A352" s="11"/>
      <c r="B352" s="47"/>
      <c r="C352" s="47"/>
      <c r="D352" s="47"/>
      <c r="E352" s="47"/>
      <c r="F352" s="47"/>
      <c r="G352" s="47"/>
      <c r="H352" s="47"/>
      <c r="I352" s="47"/>
      <c r="J352" s="47"/>
      <c r="K352" s="47"/>
      <c r="L352" s="47"/>
      <c r="M352" s="47"/>
      <c r="N352" s="47"/>
      <c r="O352" s="47"/>
      <c r="P352" s="47"/>
      <c r="Q352" s="47"/>
      <c r="R352" s="47"/>
      <c r="S352" s="47">
        <v>1</v>
      </c>
      <c r="T352" s="47">
        <v>2</v>
      </c>
      <c r="U352" s="47">
        <v>6</v>
      </c>
      <c r="V352" s="47">
        <v>0</v>
      </c>
      <c r="W352" s="47">
        <v>2</v>
      </c>
      <c r="X352" s="47">
        <v>0</v>
      </c>
      <c r="Y352" s="47">
        <v>0</v>
      </c>
      <c r="Z352" s="45">
        <v>0</v>
      </c>
      <c r="AA352" s="47">
        <v>0</v>
      </c>
      <c r="AB352" s="47">
        <v>0</v>
      </c>
      <c r="AC352" s="112" t="s">
        <v>143</v>
      </c>
      <c r="AD352" s="93"/>
      <c r="AE352" s="148"/>
      <c r="AF352" s="148"/>
      <c r="AG352" s="108"/>
      <c r="AH352" s="148"/>
      <c r="AI352" s="148"/>
      <c r="AJ352" s="148"/>
      <c r="AK352" s="104"/>
      <c r="AL352" s="148"/>
    </row>
    <row r="353" spans="1:38" s="36" customFormat="1" ht="46.5" customHeight="1">
      <c r="A353" s="11"/>
      <c r="B353" s="47"/>
      <c r="C353" s="47"/>
      <c r="D353" s="47"/>
      <c r="E353" s="47"/>
      <c r="F353" s="47"/>
      <c r="G353" s="47"/>
      <c r="H353" s="47"/>
      <c r="I353" s="47"/>
      <c r="J353" s="47"/>
      <c r="K353" s="47"/>
      <c r="L353" s="47"/>
      <c r="M353" s="47"/>
      <c r="N353" s="47"/>
      <c r="O353" s="47"/>
      <c r="P353" s="47"/>
      <c r="Q353" s="47"/>
      <c r="R353" s="47"/>
      <c r="S353" s="47">
        <v>1</v>
      </c>
      <c r="T353" s="47">
        <v>2</v>
      </c>
      <c r="U353" s="47">
        <v>6</v>
      </c>
      <c r="V353" s="47">
        <v>0</v>
      </c>
      <c r="W353" s="47">
        <v>2</v>
      </c>
      <c r="X353" s="47">
        <v>0</v>
      </c>
      <c r="Y353" s="47">
        <v>0</v>
      </c>
      <c r="Z353" s="45">
        <v>0</v>
      </c>
      <c r="AA353" s="47">
        <v>0</v>
      </c>
      <c r="AB353" s="47">
        <v>1</v>
      </c>
      <c r="AC353" s="116" t="s">
        <v>144</v>
      </c>
      <c r="AD353" s="55" t="s">
        <v>115</v>
      </c>
      <c r="AE353" s="40">
        <v>1</v>
      </c>
      <c r="AF353" s="40">
        <v>1</v>
      </c>
      <c r="AG353" s="40">
        <v>1</v>
      </c>
      <c r="AH353" s="40">
        <v>1</v>
      </c>
      <c r="AI353" s="40">
        <v>1</v>
      </c>
      <c r="AJ353" s="40">
        <v>1</v>
      </c>
      <c r="AK353" s="67">
        <f>SUM(AE353:AJ353)</f>
        <v>6</v>
      </c>
      <c r="AL353" s="40">
        <v>2023</v>
      </c>
    </row>
    <row r="354" spans="1:38" s="36" customFormat="1" ht="65.25" customHeight="1">
      <c r="A354" s="11"/>
      <c r="B354" s="47">
        <v>0</v>
      </c>
      <c r="C354" s="47">
        <v>2</v>
      </c>
      <c r="D354" s="47">
        <v>9</v>
      </c>
      <c r="E354" s="47">
        <v>0</v>
      </c>
      <c r="F354" s="47">
        <v>7</v>
      </c>
      <c r="G354" s="47">
        <v>0</v>
      </c>
      <c r="H354" s="47">
        <v>9</v>
      </c>
      <c r="I354" s="47">
        <v>1</v>
      </c>
      <c r="J354" s="47">
        <v>2</v>
      </c>
      <c r="K354" s="47">
        <v>6</v>
      </c>
      <c r="L354" s="47">
        <v>0</v>
      </c>
      <c r="M354" s="47">
        <v>2</v>
      </c>
      <c r="N354" s="47">
        <v>2</v>
      </c>
      <c r="O354" s="47">
        <v>0</v>
      </c>
      <c r="P354" s="47">
        <v>0</v>
      </c>
      <c r="Q354" s="47">
        <v>1</v>
      </c>
      <c r="R354" s="47" t="s">
        <v>86</v>
      </c>
      <c r="S354" s="47">
        <v>1</v>
      </c>
      <c r="T354" s="47">
        <v>2</v>
      </c>
      <c r="U354" s="47">
        <v>6</v>
      </c>
      <c r="V354" s="47">
        <v>0</v>
      </c>
      <c r="W354" s="47">
        <v>2</v>
      </c>
      <c r="X354" s="47">
        <v>0</v>
      </c>
      <c r="Y354" s="47">
        <v>0</v>
      </c>
      <c r="Z354" s="45">
        <v>1</v>
      </c>
      <c r="AA354" s="47">
        <v>0</v>
      </c>
      <c r="AB354" s="47">
        <v>0</v>
      </c>
      <c r="AC354" s="126" t="s">
        <v>145</v>
      </c>
      <c r="AD354" s="96" t="s">
        <v>116</v>
      </c>
      <c r="AE354" s="136"/>
      <c r="AF354" s="183"/>
      <c r="AG354" s="109"/>
      <c r="AH354" s="136"/>
      <c r="AI354" s="136"/>
      <c r="AJ354" s="136"/>
      <c r="AK354" s="109"/>
      <c r="AL354" s="141"/>
    </row>
    <row r="355" spans="1:38" s="36" customFormat="1" ht="50.25" customHeight="1">
      <c r="A355" s="11"/>
      <c r="B355" s="47"/>
      <c r="C355" s="47"/>
      <c r="D355" s="47"/>
      <c r="E355" s="47"/>
      <c r="F355" s="47"/>
      <c r="G355" s="47"/>
      <c r="H355" s="47"/>
      <c r="I355" s="47"/>
      <c r="J355" s="47"/>
      <c r="K355" s="47"/>
      <c r="L355" s="47"/>
      <c r="M355" s="47"/>
      <c r="N355" s="47"/>
      <c r="O355" s="47"/>
      <c r="P355" s="47"/>
      <c r="Q355" s="47"/>
      <c r="R355" s="47"/>
      <c r="S355" s="47">
        <v>1</v>
      </c>
      <c r="T355" s="47">
        <v>2</v>
      </c>
      <c r="U355" s="47">
        <v>6</v>
      </c>
      <c r="V355" s="47">
        <v>0</v>
      </c>
      <c r="W355" s="47">
        <v>2</v>
      </c>
      <c r="X355" s="47">
        <v>0</v>
      </c>
      <c r="Y355" s="47">
        <v>0</v>
      </c>
      <c r="Z355" s="45">
        <v>1</v>
      </c>
      <c r="AA355" s="47">
        <v>0</v>
      </c>
      <c r="AB355" s="47">
        <v>1</v>
      </c>
      <c r="AC355" s="131" t="s">
        <v>146</v>
      </c>
      <c r="AD355" s="55" t="s">
        <v>115</v>
      </c>
      <c r="AE355" s="40">
        <v>1</v>
      </c>
      <c r="AF355" s="179">
        <v>1</v>
      </c>
      <c r="AG355" s="195">
        <v>1</v>
      </c>
      <c r="AH355" s="40">
        <v>1</v>
      </c>
      <c r="AI355" s="40">
        <v>1</v>
      </c>
      <c r="AJ355" s="40">
        <v>1</v>
      </c>
      <c r="AK355" s="67">
        <f>SUM(AE355:AJ355)</f>
        <v>6</v>
      </c>
      <c r="AL355" s="54">
        <v>2023</v>
      </c>
    </row>
    <row r="356" spans="1:38" s="36" customFormat="1" ht="75.75" customHeight="1">
      <c r="A356" s="11"/>
      <c r="B356" s="47"/>
      <c r="C356" s="47"/>
      <c r="D356" s="47"/>
      <c r="E356" s="47"/>
      <c r="F356" s="47"/>
      <c r="G356" s="47"/>
      <c r="H356" s="47"/>
      <c r="I356" s="47"/>
      <c r="J356" s="47"/>
      <c r="K356" s="47"/>
      <c r="L356" s="47"/>
      <c r="M356" s="47"/>
      <c r="N356" s="47"/>
      <c r="O356" s="47"/>
      <c r="P356" s="47"/>
      <c r="Q356" s="47"/>
      <c r="R356" s="47"/>
      <c r="S356" s="47">
        <v>1</v>
      </c>
      <c r="T356" s="47">
        <v>2</v>
      </c>
      <c r="U356" s="47">
        <v>6</v>
      </c>
      <c r="V356" s="47">
        <v>0</v>
      </c>
      <c r="W356" s="47">
        <v>2</v>
      </c>
      <c r="X356" s="47">
        <v>0</v>
      </c>
      <c r="Y356" s="47">
        <v>0</v>
      </c>
      <c r="Z356" s="45">
        <v>2</v>
      </c>
      <c r="AA356" s="47">
        <v>0</v>
      </c>
      <c r="AB356" s="47">
        <v>0</v>
      </c>
      <c r="AC356" s="132" t="s">
        <v>147</v>
      </c>
      <c r="AD356" s="95"/>
      <c r="AE356" s="136"/>
      <c r="AF356" s="145"/>
      <c r="AG356" s="109"/>
      <c r="AH356" s="136"/>
      <c r="AI356" s="136"/>
      <c r="AJ356" s="136"/>
      <c r="AK356" s="103"/>
      <c r="AL356" s="141"/>
    </row>
    <row r="357" spans="1:38" s="36" customFormat="1" ht="43.5">
      <c r="A357" s="11"/>
      <c r="B357" s="47"/>
      <c r="C357" s="47"/>
      <c r="D357" s="47"/>
      <c r="E357" s="47"/>
      <c r="F357" s="47"/>
      <c r="G357" s="47"/>
      <c r="H357" s="47"/>
      <c r="I357" s="47"/>
      <c r="J357" s="47"/>
      <c r="K357" s="47"/>
      <c r="L357" s="47"/>
      <c r="M357" s="47"/>
      <c r="N357" s="47"/>
      <c r="O357" s="47"/>
      <c r="P357" s="47"/>
      <c r="Q357" s="47"/>
      <c r="R357" s="47"/>
      <c r="S357" s="47">
        <v>1</v>
      </c>
      <c r="T357" s="47">
        <v>2</v>
      </c>
      <c r="U357" s="47">
        <v>6</v>
      </c>
      <c r="V357" s="47">
        <v>0</v>
      </c>
      <c r="W357" s="47">
        <v>2</v>
      </c>
      <c r="X357" s="47">
        <v>0</v>
      </c>
      <c r="Y357" s="47">
        <v>0</v>
      </c>
      <c r="Z357" s="45">
        <v>2</v>
      </c>
      <c r="AA357" s="47">
        <v>0</v>
      </c>
      <c r="AB357" s="47">
        <v>1</v>
      </c>
      <c r="AC357" s="85" t="s">
        <v>148</v>
      </c>
      <c r="AD357" s="55" t="s">
        <v>130</v>
      </c>
      <c r="AE357" s="40">
        <v>30</v>
      </c>
      <c r="AF357" s="147">
        <v>30</v>
      </c>
      <c r="AG357" s="147">
        <v>30</v>
      </c>
      <c r="AH357" s="147">
        <v>30</v>
      </c>
      <c r="AI357" s="147">
        <v>30</v>
      </c>
      <c r="AJ357" s="147">
        <v>30</v>
      </c>
      <c r="AK357" s="67">
        <f>SUM(AE357:AJ357)</f>
        <v>180</v>
      </c>
      <c r="AL357" s="54">
        <v>2023</v>
      </c>
    </row>
    <row r="358" spans="1:38" s="36" customFormat="1" ht="104.25">
      <c r="A358" s="11"/>
      <c r="B358" s="47"/>
      <c r="C358" s="47"/>
      <c r="D358" s="47"/>
      <c r="E358" s="47"/>
      <c r="F358" s="47"/>
      <c r="G358" s="47"/>
      <c r="H358" s="47"/>
      <c r="I358" s="47"/>
      <c r="J358" s="47"/>
      <c r="K358" s="47"/>
      <c r="L358" s="47"/>
      <c r="M358" s="47"/>
      <c r="N358" s="47"/>
      <c r="O358" s="47"/>
      <c r="P358" s="47"/>
      <c r="Q358" s="47"/>
      <c r="R358" s="47"/>
      <c r="S358" s="47">
        <v>1</v>
      </c>
      <c r="T358" s="47">
        <v>2</v>
      </c>
      <c r="U358" s="47">
        <v>6</v>
      </c>
      <c r="V358" s="47">
        <v>0</v>
      </c>
      <c r="W358" s="47">
        <v>2</v>
      </c>
      <c r="X358" s="47">
        <v>0</v>
      </c>
      <c r="Y358" s="47">
        <v>0</v>
      </c>
      <c r="Z358" s="45">
        <v>3</v>
      </c>
      <c r="AA358" s="47">
        <v>0</v>
      </c>
      <c r="AB358" s="47">
        <v>0</v>
      </c>
      <c r="AC358" s="118" t="s">
        <v>383</v>
      </c>
      <c r="AD358" s="95"/>
      <c r="AE358" s="136"/>
      <c r="AF358" s="166"/>
      <c r="AG358" s="166"/>
      <c r="AH358" s="166"/>
      <c r="AI358" s="166"/>
      <c r="AJ358" s="166"/>
      <c r="AK358" s="103"/>
      <c r="AL358" s="141"/>
    </row>
    <row r="359" spans="1:38" s="36" customFormat="1" ht="58.5">
      <c r="A359" s="11"/>
      <c r="B359" s="47"/>
      <c r="C359" s="47"/>
      <c r="D359" s="47"/>
      <c r="E359" s="47"/>
      <c r="F359" s="47"/>
      <c r="G359" s="47"/>
      <c r="H359" s="47"/>
      <c r="I359" s="47"/>
      <c r="J359" s="47"/>
      <c r="K359" s="47"/>
      <c r="L359" s="47"/>
      <c r="M359" s="47"/>
      <c r="N359" s="47"/>
      <c r="O359" s="47"/>
      <c r="P359" s="47"/>
      <c r="Q359" s="47"/>
      <c r="R359" s="47"/>
      <c r="S359" s="47">
        <v>1</v>
      </c>
      <c r="T359" s="47">
        <v>2</v>
      </c>
      <c r="U359" s="47">
        <v>6</v>
      </c>
      <c r="V359" s="47">
        <v>0</v>
      </c>
      <c r="W359" s="47">
        <v>2</v>
      </c>
      <c r="X359" s="47">
        <v>0</v>
      </c>
      <c r="Y359" s="47">
        <v>0</v>
      </c>
      <c r="Z359" s="45">
        <v>3</v>
      </c>
      <c r="AA359" s="47">
        <v>0</v>
      </c>
      <c r="AB359" s="47">
        <v>1</v>
      </c>
      <c r="AC359" s="85" t="s">
        <v>381</v>
      </c>
      <c r="AD359" s="55" t="s">
        <v>115</v>
      </c>
      <c r="AE359" s="40">
        <v>0</v>
      </c>
      <c r="AF359" s="147">
        <v>2</v>
      </c>
      <c r="AG359" s="147">
        <v>2</v>
      </c>
      <c r="AH359" s="147">
        <v>2</v>
      </c>
      <c r="AI359" s="147">
        <v>2</v>
      </c>
      <c r="AJ359" s="147">
        <v>2</v>
      </c>
      <c r="AK359" s="67">
        <f>SUM(AE359:AJ359)</f>
        <v>10</v>
      </c>
      <c r="AL359" s="54">
        <v>2023</v>
      </c>
    </row>
    <row r="360" spans="1:38" s="36" customFormat="1" ht="45">
      <c r="A360" s="11"/>
      <c r="B360" s="47"/>
      <c r="C360" s="47"/>
      <c r="D360" s="47"/>
      <c r="E360" s="47"/>
      <c r="F360" s="47"/>
      <c r="G360" s="47"/>
      <c r="H360" s="47"/>
      <c r="I360" s="47"/>
      <c r="J360" s="47"/>
      <c r="K360" s="47"/>
      <c r="L360" s="47"/>
      <c r="M360" s="47"/>
      <c r="N360" s="47"/>
      <c r="O360" s="47"/>
      <c r="P360" s="47"/>
      <c r="Q360" s="47"/>
      <c r="R360" s="47"/>
      <c r="S360" s="47">
        <v>1</v>
      </c>
      <c r="T360" s="47">
        <v>2</v>
      </c>
      <c r="U360" s="47">
        <v>6</v>
      </c>
      <c r="V360" s="47">
        <v>0</v>
      </c>
      <c r="W360" s="47">
        <v>3</v>
      </c>
      <c r="X360" s="47">
        <v>0</v>
      </c>
      <c r="Y360" s="47">
        <v>0</v>
      </c>
      <c r="Z360" s="45">
        <v>0</v>
      </c>
      <c r="AA360" s="47">
        <v>0</v>
      </c>
      <c r="AB360" s="47">
        <v>0</v>
      </c>
      <c r="AC360" s="112" t="s">
        <v>149</v>
      </c>
      <c r="AD360" s="93"/>
      <c r="AE360" s="148"/>
      <c r="AF360" s="148"/>
      <c r="AG360" s="108"/>
      <c r="AH360" s="148"/>
      <c r="AI360" s="148"/>
      <c r="AJ360" s="148"/>
      <c r="AK360" s="104"/>
      <c r="AL360" s="148"/>
    </row>
    <row r="361" spans="1:38" s="36" customFormat="1" ht="60">
      <c r="A361" s="11"/>
      <c r="B361" s="47"/>
      <c r="C361" s="47"/>
      <c r="D361" s="47"/>
      <c r="E361" s="47"/>
      <c r="F361" s="47"/>
      <c r="G361" s="47"/>
      <c r="H361" s="47"/>
      <c r="I361" s="47"/>
      <c r="J361" s="47"/>
      <c r="K361" s="47"/>
      <c r="L361" s="47"/>
      <c r="M361" s="47"/>
      <c r="N361" s="47"/>
      <c r="O361" s="47"/>
      <c r="P361" s="47"/>
      <c r="Q361" s="47"/>
      <c r="R361" s="47"/>
      <c r="S361" s="47">
        <v>1</v>
      </c>
      <c r="T361" s="47">
        <v>2</v>
      </c>
      <c r="U361" s="47">
        <v>6</v>
      </c>
      <c r="V361" s="47">
        <v>0</v>
      </c>
      <c r="W361" s="47">
        <v>3</v>
      </c>
      <c r="X361" s="47">
        <v>0</v>
      </c>
      <c r="Y361" s="47">
        <v>0</v>
      </c>
      <c r="Z361" s="45">
        <v>0</v>
      </c>
      <c r="AA361" s="47">
        <v>0</v>
      </c>
      <c r="AB361" s="47">
        <v>1</v>
      </c>
      <c r="AC361" s="116" t="s">
        <v>150</v>
      </c>
      <c r="AD361" s="55" t="s">
        <v>130</v>
      </c>
      <c r="AE361" s="40">
        <v>6</v>
      </c>
      <c r="AF361" s="40">
        <v>6</v>
      </c>
      <c r="AG361" s="40">
        <v>6</v>
      </c>
      <c r="AH361" s="40">
        <v>6</v>
      </c>
      <c r="AI361" s="40">
        <v>6</v>
      </c>
      <c r="AJ361" s="40">
        <v>6</v>
      </c>
      <c r="AK361" s="67">
        <f>SUM(AE361:AJ361)</f>
        <v>36</v>
      </c>
      <c r="AL361" s="40">
        <v>2023</v>
      </c>
    </row>
    <row r="362" spans="1:38" s="36" customFormat="1" ht="60">
      <c r="A362" s="50"/>
      <c r="B362" s="47"/>
      <c r="C362" s="47"/>
      <c r="D362" s="47"/>
      <c r="E362" s="47"/>
      <c r="F362" s="47"/>
      <c r="G362" s="47"/>
      <c r="H362" s="47"/>
      <c r="I362" s="47"/>
      <c r="J362" s="47"/>
      <c r="K362" s="47"/>
      <c r="L362" s="47"/>
      <c r="M362" s="47"/>
      <c r="N362" s="47"/>
      <c r="O362" s="47"/>
      <c r="P362" s="47"/>
      <c r="Q362" s="47"/>
      <c r="R362" s="47"/>
      <c r="S362" s="47">
        <v>1</v>
      </c>
      <c r="T362" s="47">
        <v>2</v>
      </c>
      <c r="U362" s="47">
        <v>6</v>
      </c>
      <c r="V362" s="47">
        <v>0</v>
      </c>
      <c r="W362" s="47">
        <v>3</v>
      </c>
      <c r="X362" s="47">
        <v>0</v>
      </c>
      <c r="Y362" s="47">
        <v>0</v>
      </c>
      <c r="Z362" s="45">
        <v>0</v>
      </c>
      <c r="AA362" s="47">
        <v>0</v>
      </c>
      <c r="AB362" s="47">
        <v>2</v>
      </c>
      <c r="AC362" s="116" t="s">
        <v>151</v>
      </c>
      <c r="AD362" s="55" t="s">
        <v>130</v>
      </c>
      <c r="AE362" s="40">
        <v>6</v>
      </c>
      <c r="AF362" s="40">
        <v>6</v>
      </c>
      <c r="AG362" s="40">
        <v>6</v>
      </c>
      <c r="AH362" s="40">
        <v>6</v>
      </c>
      <c r="AI362" s="40">
        <v>6</v>
      </c>
      <c r="AJ362" s="40">
        <v>6</v>
      </c>
      <c r="AK362" s="67">
        <f>SUM(AE362:AJ362)</f>
        <v>36</v>
      </c>
      <c r="AL362" s="40">
        <v>2023</v>
      </c>
    </row>
    <row r="363" spans="1:38" s="36" customFormat="1" ht="60">
      <c r="A363" s="11"/>
      <c r="B363" s="47">
        <v>0</v>
      </c>
      <c r="C363" s="47">
        <v>2</v>
      </c>
      <c r="D363" s="47">
        <v>9</v>
      </c>
      <c r="E363" s="47">
        <v>0</v>
      </c>
      <c r="F363" s="47">
        <v>7</v>
      </c>
      <c r="G363" s="47">
        <v>0</v>
      </c>
      <c r="H363" s="47">
        <v>9</v>
      </c>
      <c r="I363" s="47">
        <v>1</v>
      </c>
      <c r="J363" s="47">
        <v>2</v>
      </c>
      <c r="K363" s="47">
        <v>6</v>
      </c>
      <c r="L363" s="47">
        <v>0</v>
      </c>
      <c r="M363" s="47">
        <v>3</v>
      </c>
      <c r="N363" s="47">
        <v>2</v>
      </c>
      <c r="O363" s="47">
        <v>0</v>
      </c>
      <c r="P363" s="47">
        <v>0</v>
      </c>
      <c r="Q363" s="47">
        <v>2</v>
      </c>
      <c r="R363" s="47" t="s">
        <v>86</v>
      </c>
      <c r="S363" s="47">
        <v>1</v>
      </c>
      <c r="T363" s="47">
        <v>2</v>
      </c>
      <c r="U363" s="47">
        <v>6</v>
      </c>
      <c r="V363" s="47">
        <v>0</v>
      </c>
      <c r="W363" s="47">
        <v>3</v>
      </c>
      <c r="X363" s="47">
        <v>0</v>
      </c>
      <c r="Y363" s="47">
        <v>0</v>
      </c>
      <c r="Z363" s="45">
        <v>1</v>
      </c>
      <c r="AA363" s="47">
        <v>0</v>
      </c>
      <c r="AB363" s="47">
        <v>0</v>
      </c>
      <c r="AC363" s="126" t="s">
        <v>152</v>
      </c>
      <c r="AD363" s="96" t="s">
        <v>116</v>
      </c>
      <c r="AE363" s="136"/>
      <c r="AF363" s="183"/>
      <c r="AG363" s="184"/>
      <c r="AH363" s="136"/>
      <c r="AI363" s="136"/>
      <c r="AJ363" s="136"/>
      <c r="AK363" s="109"/>
      <c r="AL363" s="141"/>
    </row>
    <row r="364" spans="1:38" s="36" customFormat="1" ht="44.25">
      <c r="A364" s="11"/>
      <c r="B364" s="47"/>
      <c r="C364" s="47"/>
      <c r="D364" s="47"/>
      <c r="E364" s="47"/>
      <c r="F364" s="47"/>
      <c r="G364" s="47"/>
      <c r="H364" s="47"/>
      <c r="I364" s="47"/>
      <c r="J364" s="47"/>
      <c r="K364" s="47"/>
      <c r="L364" s="47"/>
      <c r="M364" s="47"/>
      <c r="N364" s="47"/>
      <c r="O364" s="47"/>
      <c r="P364" s="47"/>
      <c r="Q364" s="47"/>
      <c r="R364" s="47"/>
      <c r="S364" s="47">
        <v>1</v>
      </c>
      <c r="T364" s="47">
        <v>2</v>
      </c>
      <c r="U364" s="47">
        <v>6</v>
      </c>
      <c r="V364" s="47">
        <v>0</v>
      </c>
      <c r="W364" s="47">
        <v>3</v>
      </c>
      <c r="X364" s="47">
        <v>0</v>
      </c>
      <c r="Y364" s="47">
        <v>0</v>
      </c>
      <c r="Z364" s="45">
        <v>1</v>
      </c>
      <c r="AA364" s="47">
        <v>0</v>
      </c>
      <c r="AB364" s="47">
        <v>1</v>
      </c>
      <c r="AC364" s="131" t="s">
        <v>153</v>
      </c>
      <c r="AD364" s="55" t="s">
        <v>130</v>
      </c>
      <c r="AE364" s="40">
        <v>6</v>
      </c>
      <c r="AF364" s="179">
        <v>6</v>
      </c>
      <c r="AG364" s="179">
        <v>6</v>
      </c>
      <c r="AH364" s="40">
        <v>6</v>
      </c>
      <c r="AI364" s="40">
        <v>6</v>
      </c>
      <c r="AJ364" s="40">
        <v>6</v>
      </c>
      <c r="AK364" s="67">
        <f>SUM(AE364:AJ364)</f>
        <v>36</v>
      </c>
      <c r="AL364" s="54">
        <v>2023</v>
      </c>
    </row>
    <row r="365" spans="1:38" s="36" customFormat="1" ht="29.25">
      <c r="A365" s="11"/>
      <c r="B365" s="47">
        <v>0</v>
      </c>
      <c r="C365" s="47">
        <v>2</v>
      </c>
      <c r="D365" s="47">
        <v>9</v>
      </c>
      <c r="E365" s="47">
        <v>0</v>
      </c>
      <c r="F365" s="47">
        <v>7</v>
      </c>
      <c r="G365" s="47">
        <v>0</v>
      </c>
      <c r="H365" s="47">
        <v>9</v>
      </c>
      <c r="I365" s="47">
        <v>1</v>
      </c>
      <c r="J365" s="47">
        <v>2</v>
      </c>
      <c r="K365" s="47">
        <v>6</v>
      </c>
      <c r="L365" s="47">
        <v>0</v>
      </c>
      <c r="M365" s="47">
        <v>3</v>
      </c>
      <c r="N365" s="47">
        <v>2</v>
      </c>
      <c r="O365" s="47">
        <v>0</v>
      </c>
      <c r="P365" s="47">
        <v>0</v>
      </c>
      <c r="Q365" s="47">
        <v>3</v>
      </c>
      <c r="R365" s="47" t="s">
        <v>86</v>
      </c>
      <c r="S365" s="47">
        <v>1</v>
      </c>
      <c r="T365" s="47">
        <v>2</v>
      </c>
      <c r="U365" s="47">
        <v>6</v>
      </c>
      <c r="V365" s="47">
        <v>0</v>
      </c>
      <c r="W365" s="47">
        <v>3</v>
      </c>
      <c r="X365" s="47">
        <v>0</v>
      </c>
      <c r="Y365" s="47">
        <v>0</v>
      </c>
      <c r="Z365" s="45">
        <v>2</v>
      </c>
      <c r="AA365" s="47">
        <v>0</v>
      </c>
      <c r="AB365" s="47">
        <v>0</v>
      </c>
      <c r="AC365" s="132" t="s">
        <v>311</v>
      </c>
      <c r="AD365" s="95"/>
      <c r="AE365" s="136"/>
      <c r="AF365" s="145"/>
      <c r="AG365" s="109"/>
      <c r="AH365" s="136"/>
      <c r="AI365" s="136"/>
      <c r="AJ365" s="136"/>
      <c r="AK365" s="103"/>
      <c r="AL365" s="141"/>
    </row>
    <row r="366" spans="1:86" ht="59.25">
      <c r="A366" s="31"/>
      <c r="B366" s="47"/>
      <c r="C366" s="47"/>
      <c r="D366" s="47"/>
      <c r="E366" s="47"/>
      <c r="F366" s="47"/>
      <c r="G366" s="47"/>
      <c r="H366" s="47"/>
      <c r="I366" s="47"/>
      <c r="J366" s="47"/>
      <c r="K366" s="47"/>
      <c r="L366" s="47"/>
      <c r="M366" s="47"/>
      <c r="N366" s="47"/>
      <c r="O366" s="47"/>
      <c r="P366" s="47"/>
      <c r="Q366" s="47"/>
      <c r="R366" s="47"/>
      <c r="S366" s="47">
        <v>1</v>
      </c>
      <c r="T366" s="47">
        <v>2</v>
      </c>
      <c r="U366" s="47">
        <v>6</v>
      </c>
      <c r="V366" s="47">
        <v>0</v>
      </c>
      <c r="W366" s="47">
        <v>3</v>
      </c>
      <c r="X366" s="47">
        <v>0</v>
      </c>
      <c r="Y366" s="47">
        <v>0</v>
      </c>
      <c r="Z366" s="45">
        <v>2</v>
      </c>
      <c r="AA366" s="47">
        <v>0</v>
      </c>
      <c r="AB366" s="47">
        <v>1</v>
      </c>
      <c r="AC366" s="85" t="s">
        <v>154</v>
      </c>
      <c r="AD366" s="55" t="s">
        <v>130</v>
      </c>
      <c r="AE366" s="40">
        <v>6</v>
      </c>
      <c r="AF366" s="147">
        <v>6</v>
      </c>
      <c r="AG366" s="147">
        <v>6</v>
      </c>
      <c r="AH366" s="40">
        <v>6</v>
      </c>
      <c r="AI366" s="40">
        <v>6</v>
      </c>
      <c r="AJ366" s="40">
        <v>6</v>
      </c>
      <c r="AK366" s="67">
        <f>SUM(AE366:AJ366)</f>
        <v>36</v>
      </c>
      <c r="AL366" s="54">
        <v>2023</v>
      </c>
      <c r="AM366" s="3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row>
    <row r="367" spans="1:86" ht="45">
      <c r="A367" s="31"/>
      <c r="B367" s="47"/>
      <c r="C367" s="47"/>
      <c r="D367" s="47"/>
      <c r="E367" s="47"/>
      <c r="F367" s="47"/>
      <c r="G367" s="47"/>
      <c r="H367" s="47"/>
      <c r="I367" s="47"/>
      <c r="J367" s="47"/>
      <c r="K367" s="47"/>
      <c r="L367" s="47"/>
      <c r="M367" s="47"/>
      <c r="N367" s="47"/>
      <c r="O367" s="47"/>
      <c r="P367" s="47"/>
      <c r="Q367" s="47"/>
      <c r="R367" s="47"/>
      <c r="S367" s="47">
        <v>1</v>
      </c>
      <c r="T367" s="47">
        <v>2</v>
      </c>
      <c r="U367" s="47">
        <v>6</v>
      </c>
      <c r="V367" s="47">
        <v>0</v>
      </c>
      <c r="W367" s="47">
        <v>4</v>
      </c>
      <c r="X367" s="47">
        <v>0</v>
      </c>
      <c r="Y367" s="47">
        <v>0</v>
      </c>
      <c r="Z367" s="45">
        <v>0</v>
      </c>
      <c r="AA367" s="47">
        <v>0</v>
      </c>
      <c r="AB367" s="47">
        <v>0</v>
      </c>
      <c r="AC367" s="112" t="s">
        <v>155</v>
      </c>
      <c r="AD367" s="93"/>
      <c r="AE367" s="148"/>
      <c r="AF367" s="148"/>
      <c r="AG367" s="148"/>
      <c r="AH367" s="148"/>
      <c r="AI367" s="148"/>
      <c r="AJ367" s="148"/>
      <c r="AK367" s="104"/>
      <c r="AL367" s="148"/>
      <c r="AM367" s="36"/>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row>
    <row r="368" spans="1:86" ht="46.5" customHeight="1">
      <c r="A368" s="31"/>
      <c r="B368" s="47"/>
      <c r="C368" s="47"/>
      <c r="D368" s="47"/>
      <c r="E368" s="47"/>
      <c r="F368" s="47"/>
      <c r="G368" s="47"/>
      <c r="H368" s="47"/>
      <c r="I368" s="47"/>
      <c r="J368" s="47"/>
      <c r="K368" s="47"/>
      <c r="L368" s="47"/>
      <c r="M368" s="47"/>
      <c r="N368" s="47"/>
      <c r="O368" s="47"/>
      <c r="P368" s="47"/>
      <c r="Q368" s="47"/>
      <c r="R368" s="47"/>
      <c r="S368" s="47">
        <v>1</v>
      </c>
      <c r="T368" s="47">
        <v>2</v>
      </c>
      <c r="U368" s="47">
        <v>6</v>
      </c>
      <c r="V368" s="47">
        <v>0</v>
      </c>
      <c r="W368" s="47">
        <v>4</v>
      </c>
      <c r="X368" s="47">
        <v>0</v>
      </c>
      <c r="Y368" s="47">
        <v>0</v>
      </c>
      <c r="Z368" s="45">
        <v>0</v>
      </c>
      <c r="AA368" s="47">
        <v>0</v>
      </c>
      <c r="AB368" s="47">
        <v>1</v>
      </c>
      <c r="AC368" s="116" t="s">
        <v>156</v>
      </c>
      <c r="AD368" s="55" t="s">
        <v>115</v>
      </c>
      <c r="AE368" s="40">
        <v>3</v>
      </c>
      <c r="AF368" s="40">
        <v>3</v>
      </c>
      <c r="AG368" s="40">
        <v>3</v>
      </c>
      <c r="AH368" s="40">
        <v>3</v>
      </c>
      <c r="AI368" s="40">
        <v>3</v>
      </c>
      <c r="AJ368" s="40">
        <v>3</v>
      </c>
      <c r="AK368" s="67">
        <f>SUM(AE368:AJ368)</f>
        <v>18</v>
      </c>
      <c r="AL368" s="40">
        <v>2023</v>
      </c>
      <c r="AM368" s="36"/>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row>
    <row r="369" spans="1:86" ht="60.75" customHeight="1">
      <c r="A369" s="31"/>
      <c r="B369" s="47"/>
      <c r="C369" s="47"/>
      <c r="D369" s="47"/>
      <c r="E369" s="47"/>
      <c r="F369" s="47"/>
      <c r="G369" s="47"/>
      <c r="H369" s="47"/>
      <c r="I369" s="47"/>
      <c r="J369" s="47"/>
      <c r="K369" s="47"/>
      <c r="L369" s="47"/>
      <c r="M369" s="47"/>
      <c r="N369" s="47"/>
      <c r="O369" s="47"/>
      <c r="P369" s="47"/>
      <c r="Q369" s="47"/>
      <c r="R369" s="47"/>
      <c r="S369" s="47">
        <v>1</v>
      </c>
      <c r="T369" s="47">
        <v>2</v>
      </c>
      <c r="U369" s="47">
        <v>6</v>
      </c>
      <c r="V369" s="47">
        <v>0</v>
      </c>
      <c r="W369" s="47">
        <v>4</v>
      </c>
      <c r="X369" s="47">
        <v>0</v>
      </c>
      <c r="Y369" s="47">
        <v>0</v>
      </c>
      <c r="Z369" s="45">
        <v>0</v>
      </c>
      <c r="AA369" s="47">
        <v>0</v>
      </c>
      <c r="AB369" s="47">
        <v>2</v>
      </c>
      <c r="AC369" s="116" t="s">
        <v>157</v>
      </c>
      <c r="AD369" s="55" t="s">
        <v>115</v>
      </c>
      <c r="AE369" s="40">
        <v>9</v>
      </c>
      <c r="AF369" s="40">
        <v>9</v>
      </c>
      <c r="AG369" s="40">
        <v>9</v>
      </c>
      <c r="AH369" s="40">
        <v>9</v>
      </c>
      <c r="AI369" s="40">
        <v>9</v>
      </c>
      <c r="AJ369" s="40">
        <v>9</v>
      </c>
      <c r="AK369" s="67">
        <f>SUM(AE369:AJ369)</f>
        <v>54</v>
      </c>
      <c r="AL369" s="40">
        <v>2023</v>
      </c>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row>
    <row r="370" spans="1:86" ht="45">
      <c r="A370" s="31"/>
      <c r="B370" s="47"/>
      <c r="C370" s="47"/>
      <c r="D370" s="47"/>
      <c r="E370" s="47"/>
      <c r="F370" s="47"/>
      <c r="G370" s="47"/>
      <c r="H370" s="47"/>
      <c r="I370" s="47"/>
      <c r="J370" s="47"/>
      <c r="K370" s="47"/>
      <c r="L370" s="47"/>
      <c r="M370" s="47"/>
      <c r="N370" s="47"/>
      <c r="O370" s="47"/>
      <c r="P370" s="47"/>
      <c r="Q370" s="47"/>
      <c r="R370" s="47"/>
      <c r="S370" s="47">
        <v>1</v>
      </c>
      <c r="T370" s="47">
        <v>2</v>
      </c>
      <c r="U370" s="47">
        <v>6</v>
      </c>
      <c r="V370" s="47">
        <v>0</v>
      </c>
      <c r="W370" s="47">
        <v>4</v>
      </c>
      <c r="X370" s="47">
        <v>0</v>
      </c>
      <c r="Y370" s="47">
        <v>0</v>
      </c>
      <c r="Z370" s="45">
        <v>0</v>
      </c>
      <c r="AA370" s="47">
        <v>0</v>
      </c>
      <c r="AB370" s="47">
        <v>3</v>
      </c>
      <c r="AC370" s="116" t="s">
        <v>158</v>
      </c>
      <c r="AD370" s="55" t="s">
        <v>115</v>
      </c>
      <c r="AE370" s="40"/>
      <c r="AF370" s="40"/>
      <c r="AG370" s="40"/>
      <c r="AH370" s="40"/>
      <c r="AI370" s="40"/>
      <c r="AJ370" s="40"/>
      <c r="AK370" s="67"/>
      <c r="AL370" s="4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row>
    <row r="371" spans="1:86" ht="45">
      <c r="A371" s="31"/>
      <c r="B371" s="47"/>
      <c r="C371" s="47"/>
      <c r="D371" s="47"/>
      <c r="E371" s="47"/>
      <c r="F371" s="47"/>
      <c r="G371" s="47"/>
      <c r="H371" s="47"/>
      <c r="I371" s="47"/>
      <c r="J371" s="47"/>
      <c r="K371" s="47"/>
      <c r="L371" s="47"/>
      <c r="M371" s="47"/>
      <c r="N371" s="47"/>
      <c r="O371" s="47"/>
      <c r="P371" s="47"/>
      <c r="Q371" s="47"/>
      <c r="R371" s="47"/>
      <c r="S371" s="47">
        <v>1</v>
      </c>
      <c r="T371" s="47">
        <v>2</v>
      </c>
      <c r="U371" s="47">
        <v>6</v>
      </c>
      <c r="V371" s="47">
        <v>0</v>
      </c>
      <c r="W371" s="47">
        <v>4</v>
      </c>
      <c r="X371" s="47">
        <v>0</v>
      </c>
      <c r="Y371" s="47">
        <v>0</v>
      </c>
      <c r="Z371" s="45">
        <v>1</v>
      </c>
      <c r="AA371" s="47">
        <v>0</v>
      </c>
      <c r="AB371" s="47">
        <v>0</v>
      </c>
      <c r="AC371" s="126" t="s">
        <v>159</v>
      </c>
      <c r="AD371" s="95"/>
      <c r="AE371" s="136"/>
      <c r="AF371" s="183"/>
      <c r="AG371" s="109"/>
      <c r="AH371" s="136"/>
      <c r="AI371" s="136"/>
      <c r="AJ371" s="136"/>
      <c r="AK371" s="146"/>
      <c r="AL371" s="14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row>
    <row r="372" spans="1:86" ht="48.75" customHeight="1">
      <c r="A372" s="31"/>
      <c r="B372" s="47"/>
      <c r="C372" s="47"/>
      <c r="D372" s="47"/>
      <c r="E372" s="47"/>
      <c r="F372" s="47"/>
      <c r="G372" s="47"/>
      <c r="H372" s="47"/>
      <c r="I372" s="47"/>
      <c r="J372" s="47"/>
      <c r="K372" s="47"/>
      <c r="L372" s="47"/>
      <c r="M372" s="47"/>
      <c r="N372" s="47"/>
      <c r="O372" s="47"/>
      <c r="P372" s="47"/>
      <c r="Q372" s="47"/>
      <c r="R372" s="47"/>
      <c r="S372" s="47">
        <v>1</v>
      </c>
      <c r="T372" s="47">
        <v>2</v>
      </c>
      <c r="U372" s="47">
        <v>6</v>
      </c>
      <c r="V372" s="47">
        <v>0</v>
      </c>
      <c r="W372" s="47">
        <v>4</v>
      </c>
      <c r="X372" s="47">
        <v>0</v>
      </c>
      <c r="Y372" s="47">
        <v>0</v>
      </c>
      <c r="Z372" s="45">
        <v>1</v>
      </c>
      <c r="AA372" s="47">
        <v>0</v>
      </c>
      <c r="AB372" s="47">
        <v>1</v>
      </c>
      <c r="AC372" s="131" t="s">
        <v>160</v>
      </c>
      <c r="AD372" s="55" t="s">
        <v>115</v>
      </c>
      <c r="AE372" s="40">
        <v>3</v>
      </c>
      <c r="AF372" s="179">
        <v>3</v>
      </c>
      <c r="AG372" s="195">
        <v>3</v>
      </c>
      <c r="AH372" s="195">
        <v>3</v>
      </c>
      <c r="AI372" s="195">
        <v>3</v>
      </c>
      <c r="AJ372" s="195">
        <v>3</v>
      </c>
      <c r="AK372" s="67">
        <f>SUM(AE372:AJ372)</f>
        <v>18</v>
      </c>
      <c r="AL372" s="54">
        <v>2023</v>
      </c>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row>
    <row r="373" spans="1:86" ht="59.25">
      <c r="A373" s="31"/>
      <c r="B373" s="47"/>
      <c r="C373" s="47"/>
      <c r="D373" s="47"/>
      <c r="E373" s="47"/>
      <c r="F373" s="47"/>
      <c r="G373" s="47"/>
      <c r="H373" s="47"/>
      <c r="I373" s="47"/>
      <c r="J373" s="47"/>
      <c r="K373" s="47"/>
      <c r="L373" s="47"/>
      <c r="M373" s="47"/>
      <c r="N373" s="47"/>
      <c r="O373" s="47"/>
      <c r="P373" s="47"/>
      <c r="Q373" s="47"/>
      <c r="R373" s="47"/>
      <c r="S373" s="47">
        <v>1</v>
      </c>
      <c r="T373" s="47">
        <v>2</v>
      </c>
      <c r="U373" s="47">
        <v>6</v>
      </c>
      <c r="V373" s="47">
        <v>0</v>
      </c>
      <c r="W373" s="47">
        <v>4</v>
      </c>
      <c r="X373" s="47">
        <v>0</v>
      </c>
      <c r="Y373" s="47">
        <v>0</v>
      </c>
      <c r="Z373" s="45">
        <v>2</v>
      </c>
      <c r="AA373" s="47">
        <v>0</v>
      </c>
      <c r="AB373" s="47">
        <v>0</v>
      </c>
      <c r="AC373" s="132" t="s">
        <v>161</v>
      </c>
      <c r="AD373" s="95"/>
      <c r="AE373" s="136"/>
      <c r="AF373" s="145"/>
      <c r="AG373" s="109"/>
      <c r="AH373" s="136"/>
      <c r="AI373" s="136"/>
      <c r="AJ373" s="136"/>
      <c r="AK373" s="103"/>
      <c r="AL373" s="141"/>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row>
    <row r="374" spans="1:86" ht="54.75" customHeight="1">
      <c r="A374" s="31"/>
      <c r="B374" s="47"/>
      <c r="C374" s="47"/>
      <c r="D374" s="47"/>
      <c r="E374" s="47"/>
      <c r="F374" s="47"/>
      <c r="G374" s="47"/>
      <c r="H374" s="47"/>
      <c r="I374" s="47"/>
      <c r="J374" s="47"/>
      <c r="K374" s="47"/>
      <c r="L374" s="47"/>
      <c r="M374" s="47"/>
      <c r="N374" s="47"/>
      <c r="O374" s="47"/>
      <c r="P374" s="47"/>
      <c r="Q374" s="47"/>
      <c r="R374" s="47"/>
      <c r="S374" s="47">
        <v>1</v>
      </c>
      <c r="T374" s="47">
        <v>2</v>
      </c>
      <c r="U374" s="47">
        <v>6</v>
      </c>
      <c r="V374" s="47">
        <v>0</v>
      </c>
      <c r="W374" s="47">
        <v>4</v>
      </c>
      <c r="X374" s="47">
        <v>0</v>
      </c>
      <c r="Y374" s="47">
        <v>0</v>
      </c>
      <c r="Z374" s="45">
        <v>2</v>
      </c>
      <c r="AA374" s="47">
        <v>0</v>
      </c>
      <c r="AB374" s="47">
        <v>1</v>
      </c>
      <c r="AC374" s="85" t="s">
        <v>162</v>
      </c>
      <c r="AD374" s="55" t="s">
        <v>115</v>
      </c>
      <c r="AE374" s="40">
        <v>15</v>
      </c>
      <c r="AF374" s="147">
        <v>15</v>
      </c>
      <c r="AG374" s="147">
        <v>15</v>
      </c>
      <c r="AH374" s="40">
        <v>15</v>
      </c>
      <c r="AI374" s="40">
        <v>15</v>
      </c>
      <c r="AJ374" s="40">
        <v>15</v>
      </c>
      <c r="AK374" s="67">
        <f>SUM(AE374:AJ374)</f>
        <v>90</v>
      </c>
      <c r="AL374" s="54">
        <v>2023</v>
      </c>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row>
    <row r="375" spans="1:86" ht="44.25">
      <c r="A375" s="31"/>
      <c r="B375" s="47"/>
      <c r="C375" s="47"/>
      <c r="D375" s="47"/>
      <c r="E375" s="47"/>
      <c r="F375" s="47"/>
      <c r="G375" s="47"/>
      <c r="H375" s="47"/>
      <c r="I375" s="47"/>
      <c r="J375" s="47"/>
      <c r="K375" s="47"/>
      <c r="L375" s="47"/>
      <c r="M375" s="47"/>
      <c r="N375" s="47"/>
      <c r="O375" s="47"/>
      <c r="P375" s="47"/>
      <c r="Q375" s="47"/>
      <c r="R375" s="47"/>
      <c r="S375" s="47">
        <v>1</v>
      </c>
      <c r="T375" s="47">
        <v>2</v>
      </c>
      <c r="U375" s="47">
        <v>6</v>
      </c>
      <c r="V375" s="47">
        <v>0</v>
      </c>
      <c r="W375" s="47">
        <v>4</v>
      </c>
      <c r="X375" s="47">
        <v>0</v>
      </c>
      <c r="Y375" s="47">
        <v>0</v>
      </c>
      <c r="Z375" s="45">
        <v>3</v>
      </c>
      <c r="AA375" s="47">
        <v>0</v>
      </c>
      <c r="AB375" s="47">
        <v>0</v>
      </c>
      <c r="AC375" s="132" t="s">
        <v>163</v>
      </c>
      <c r="AD375" s="95"/>
      <c r="AE375" s="136"/>
      <c r="AF375" s="145"/>
      <c r="AG375" s="109"/>
      <c r="AH375" s="136"/>
      <c r="AI375" s="136"/>
      <c r="AJ375" s="136"/>
      <c r="AK375" s="103"/>
      <c r="AL375" s="141"/>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row>
    <row r="376" spans="1:86" ht="62.25" customHeight="1">
      <c r="A376" s="31"/>
      <c r="B376" s="47"/>
      <c r="C376" s="47"/>
      <c r="D376" s="47"/>
      <c r="E376" s="47"/>
      <c r="F376" s="47"/>
      <c r="G376" s="47"/>
      <c r="H376" s="47"/>
      <c r="I376" s="47"/>
      <c r="J376" s="47"/>
      <c r="K376" s="47"/>
      <c r="L376" s="47"/>
      <c r="M376" s="47"/>
      <c r="N376" s="47"/>
      <c r="O376" s="47"/>
      <c r="P376" s="47"/>
      <c r="Q376" s="47"/>
      <c r="R376" s="47"/>
      <c r="S376" s="47">
        <v>1</v>
      </c>
      <c r="T376" s="47">
        <v>2</v>
      </c>
      <c r="U376" s="47">
        <v>6</v>
      </c>
      <c r="V376" s="47">
        <v>0</v>
      </c>
      <c r="W376" s="47">
        <v>4</v>
      </c>
      <c r="X376" s="47">
        <v>0</v>
      </c>
      <c r="Y376" s="47">
        <v>0</v>
      </c>
      <c r="Z376" s="45">
        <v>3</v>
      </c>
      <c r="AA376" s="47">
        <v>0</v>
      </c>
      <c r="AB376" s="47">
        <v>1</v>
      </c>
      <c r="AC376" s="85" t="s">
        <v>164</v>
      </c>
      <c r="AD376" s="55" t="s">
        <v>130</v>
      </c>
      <c r="AE376" s="40">
        <v>30</v>
      </c>
      <c r="AF376" s="147">
        <v>30</v>
      </c>
      <c r="AG376" s="87">
        <v>30</v>
      </c>
      <c r="AH376" s="40">
        <v>30</v>
      </c>
      <c r="AI376" s="40">
        <v>30</v>
      </c>
      <c r="AJ376" s="40">
        <v>30</v>
      </c>
      <c r="AK376" s="67">
        <f>SUM(AE376:AJ376)</f>
        <v>180</v>
      </c>
      <c r="AL376" s="54">
        <v>2023</v>
      </c>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row>
    <row r="377" spans="1:86" ht="35.25" customHeight="1">
      <c r="A377" s="31"/>
      <c r="B377" s="47"/>
      <c r="C377" s="47"/>
      <c r="D377" s="47"/>
      <c r="E377" s="47"/>
      <c r="F377" s="47"/>
      <c r="G377" s="47"/>
      <c r="H377" s="47"/>
      <c r="I377" s="47"/>
      <c r="J377" s="47"/>
      <c r="K377" s="47"/>
      <c r="L377" s="47"/>
      <c r="M377" s="47"/>
      <c r="N377" s="47"/>
      <c r="O377" s="47"/>
      <c r="P377" s="47"/>
      <c r="Q377" s="47"/>
      <c r="R377" s="47"/>
      <c r="S377" s="47">
        <v>1</v>
      </c>
      <c r="T377" s="47">
        <v>2</v>
      </c>
      <c r="U377" s="47">
        <v>6</v>
      </c>
      <c r="V377" s="47">
        <v>0</v>
      </c>
      <c r="W377" s="47">
        <v>5</v>
      </c>
      <c r="X377" s="47">
        <v>0</v>
      </c>
      <c r="Y377" s="47">
        <v>0</v>
      </c>
      <c r="Z377" s="45">
        <v>0</v>
      </c>
      <c r="AA377" s="47">
        <v>0</v>
      </c>
      <c r="AB377" s="47">
        <v>0</v>
      </c>
      <c r="AC377" s="112" t="s">
        <v>165</v>
      </c>
      <c r="AD377" s="93"/>
      <c r="AE377" s="148"/>
      <c r="AF377" s="148"/>
      <c r="AG377" s="108"/>
      <c r="AH377" s="148"/>
      <c r="AI377" s="148"/>
      <c r="AJ377" s="148"/>
      <c r="AK377" s="104"/>
      <c r="AL377" s="148"/>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row>
    <row r="378" spans="1:86" ht="30">
      <c r="A378" s="31"/>
      <c r="B378" s="47"/>
      <c r="C378" s="47"/>
      <c r="D378" s="47"/>
      <c r="E378" s="47"/>
      <c r="F378" s="47"/>
      <c r="G378" s="47"/>
      <c r="H378" s="47"/>
      <c r="I378" s="47"/>
      <c r="J378" s="47"/>
      <c r="K378" s="47"/>
      <c r="L378" s="47"/>
      <c r="M378" s="47"/>
      <c r="N378" s="47"/>
      <c r="O378" s="47"/>
      <c r="P378" s="47"/>
      <c r="Q378" s="47"/>
      <c r="R378" s="47"/>
      <c r="S378" s="47">
        <v>1</v>
      </c>
      <c r="T378" s="47">
        <v>2</v>
      </c>
      <c r="U378" s="47">
        <v>6</v>
      </c>
      <c r="V378" s="47">
        <v>0</v>
      </c>
      <c r="W378" s="47">
        <v>5</v>
      </c>
      <c r="X378" s="47">
        <v>0</v>
      </c>
      <c r="Y378" s="47">
        <v>0</v>
      </c>
      <c r="Z378" s="45">
        <v>0</v>
      </c>
      <c r="AA378" s="47">
        <v>0</v>
      </c>
      <c r="AB378" s="47">
        <v>1</v>
      </c>
      <c r="AC378" s="116" t="s">
        <v>166</v>
      </c>
      <c r="AD378" s="55" t="s">
        <v>115</v>
      </c>
      <c r="AE378" s="40">
        <v>1</v>
      </c>
      <c r="AF378" s="40">
        <v>1</v>
      </c>
      <c r="AG378" s="40">
        <v>1</v>
      </c>
      <c r="AH378" s="40">
        <v>1</v>
      </c>
      <c r="AI378" s="40">
        <v>1</v>
      </c>
      <c r="AJ378" s="40">
        <v>1</v>
      </c>
      <c r="AK378" s="67">
        <f>SUM(AE378:AJ378)</f>
        <v>6</v>
      </c>
      <c r="AL378" s="54">
        <v>2023</v>
      </c>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row>
    <row r="379" spans="1:86" ht="75">
      <c r="A379" s="31"/>
      <c r="B379" s="47"/>
      <c r="C379" s="47"/>
      <c r="D379" s="47"/>
      <c r="E379" s="47"/>
      <c r="F379" s="47"/>
      <c r="G379" s="47"/>
      <c r="H379" s="47"/>
      <c r="I379" s="47"/>
      <c r="J379" s="47"/>
      <c r="K379" s="47"/>
      <c r="L379" s="47"/>
      <c r="M379" s="47"/>
      <c r="N379" s="47"/>
      <c r="O379" s="47"/>
      <c r="P379" s="47"/>
      <c r="Q379" s="47"/>
      <c r="R379" s="47"/>
      <c r="S379" s="47">
        <v>1</v>
      </c>
      <c r="T379" s="47">
        <v>2</v>
      </c>
      <c r="U379" s="47">
        <v>6</v>
      </c>
      <c r="V379" s="47">
        <v>0</v>
      </c>
      <c r="W379" s="47">
        <v>5</v>
      </c>
      <c r="X379" s="47">
        <v>0</v>
      </c>
      <c r="Y379" s="47">
        <v>0</v>
      </c>
      <c r="Z379" s="45">
        <v>1</v>
      </c>
      <c r="AA379" s="47">
        <v>0</v>
      </c>
      <c r="AB379" s="47">
        <v>0</v>
      </c>
      <c r="AC379" s="126" t="s">
        <v>167</v>
      </c>
      <c r="AD379" s="95"/>
      <c r="AE379" s="136">
        <v>1</v>
      </c>
      <c r="AF379" s="183">
        <v>1</v>
      </c>
      <c r="AG379" s="183">
        <v>1</v>
      </c>
      <c r="AH379" s="136">
        <v>1</v>
      </c>
      <c r="AI379" s="136">
        <v>1</v>
      </c>
      <c r="AJ379" s="136">
        <v>1</v>
      </c>
      <c r="AK379" s="196">
        <f>SUM(AE379:AJ379)</f>
        <v>6</v>
      </c>
      <c r="AL379" s="141">
        <v>2023</v>
      </c>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row>
    <row r="380" spans="1:86" ht="66.75" customHeight="1">
      <c r="A380" s="31"/>
      <c r="B380" s="47"/>
      <c r="C380" s="47"/>
      <c r="D380" s="47"/>
      <c r="E380" s="47"/>
      <c r="F380" s="47"/>
      <c r="G380" s="47"/>
      <c r="H380" s="47"/>
      <c r="I380" s="47"/>
      <c r="J380" s="47"/>
      <c r="K380" s="47"/>
      <c r="L380" s="47"/>
      <c r="M380" s="47"/>
      <c r="N380" s="47"/>
      <c r="O380" s="47"/>
      <c r="P380" s="47"/>
      <c r="Q380" s="47"/>
      <c r="R380" s="47"/>
      <c r="S380" s="47">
        <v>1</v>
      </c>
      <c r="T380" s="47">
        <v>2</v>
      </c>
      <c r="U380" s="47">
        <v>6</v>
      </c>
      <c r="V380" s="47">
        <v>0</v>
      </c>
      <c r="W380" s="47">
        <v>5</v>
      </c>
      <c r="X380" s="47">
        <v>0</v>
      </c>
      <c r="Y380" s="47">
        <v>0</v>
      </c>
      <c r="Z380" s="45">
        <v>1</v>
      </c>
      <c r="AA380" s="47">
        <v>0</v>
      </c>
      <c r="AB380" s="47">
        <v>1</v>
      </c>
      <c r="AC380" s="131" t="s">
        <v>168</v>
      </c>
      <c r="AD380" s="55" t="s">
        <v>115</v>
      </c>
      <c r="AE380" s="40">
        <v>3</v>
      </c>
      <c r="AF380" s="179">
        <v>3</v>
      </c>
      <c r="AG380" s="179">
        <v>3</v>
      </c>
      <c r="AH380" s="40">
        <v>3</v>
      </c>
      <c r="AI380" s="40">
        <v>3</v>
      </c>
      <c r="AJ380" s="40">
        <v>3</v>
      </c>
      <c r="AK380" s="67">
        <f>SUM(AE380:AJ380)</f>
        <v>18</v>
      </c>
      <c r="AL380" s="54">
        <v>2023</v>
      </c>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row>
    <row r="381" spans="1:86" ht="66" customHeight="1">
      <c r="A381" s="31"/>
      <c r="B381" s="47">
        <v>0</v>
      </c>
      <c r="C381" s="47">
        <v>2</v>
      </c>
      <c r="D381" s="47">
        <v>9</v>
      </c>
      <c r="E381" s="47">
        <v>0</v>
      </c>
      <c r="F381" s="47">
        <v>7</v>
      </c>
      <c r="G381" s="47">
        <v>0</v>
      </c>
      <c r="H381" s="47">
        <v>9</v>
      </c>
      <c r="I381" s="47">
        <v>1</v>
      </c>
      <c r="J381" s="47">
        <v>2</v>
      </c>
      <c r="K381" s="47">
        <v>6</v>
      </c>
      <c r="L381" s="47">
        <v>0</v>
      </c>
      <c r="M381" s="47">
        <v>5</v>
      </c>
      <c r="N381" s="47">
        <v>2</v>
      </c>
      <c r="O381" s="47">
        <v>0</v>
      </c>
      <c r="P381" s="47">
        <v>0</v>
      </c>
      <c r="Q381" s="47">
        <v>4</v>
      </c>
      <c r="R381" s="47" t="s">
        <v>86</v>
      </c>
      <c r="S381" s="47">
        <v>1</v>
      </c>
      <c r="T381" s="47">
        <v>2</v>
      </c>
      <c r="U381" s="47">
        <v>6</v>
      </c>
      <c r="V381" s="47">
        <v>0</v>
      </c>
      <c r="W381" s="47">
        <v>5</v>
      </c>
      <c r="X381" s="47">
        <v>0</v>
      </c>
      <c r="Y381" s="47">
        <v>0</v>
      </c>
      <c r="Z381" s="45">
        <v>2</v>
      </c>
      <c r="AA381" s="47">
        <v>0</v>
      </c>
      <c r="AB381" s="47">
        <v>0</v>
      </c>
      <c r="AC381" s="132" t="s">
        <v>369</v>
      </c>
      <c r="AD381" s="95" t="s">
        <v>116</v>
      </c>
      <c r="AE381" s="136"/>
      <c r="AF381" s="145"/>
      <c r="AG381" s="109"/>
      <c r="AH381" s="136"/>
      <c r="AI381" s="136"/>
      <c r="AJ381" s="136"/>
      <c r="AK381" s="109"/>
      <c r="AL381" s="14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row>
    <row r="382" spans="1:86" ht="48" customHeight="1">
      <c r="A382" s="31"/>
      <c r="B382" s="47"/>
      <c r="C382" s="47"/>
      <c r="D382" s="47"/>
      <c r="E382" s="47"/>
      <c r="F382" s="47"/>
      <c r="G382" s="47"/>
      <c r="H382" s="47"/>
      <c r="I382" s="47"/>
      <c r="J382" s="47"/>
      <c r="K382" s="47"/>
      <c r="L382" s="47"/>
      <c r="M382" s="47"/>
      <c r="N382" s="47"/>
      <c r="O382" s="47"/>
      <c r="P382" s="47"/>
      <c r="Q382" s="47"/>
      <c r="R382" s="47"/>
      <c r="S382" s="88">
        <v>1</v>
      </c>
      <c r="T382" s="88">
        <v>2</v>
      </c>
      <c r="U382" s="88">
        <v>6</v>
      </c>
      <c r="V382" s="88">
        <v>0</v>
      </c>
      <c r="W382" s="88">
        <v>5</v>
      </c>
      <c r="X382" s="47">
        <v>0</v>
      </c>
      <c r="Y382" s="47">
        <v>0</v>
      </c>
      <c r="Z382" s="45">
        <v>2</v>
      </c>
      <c r="AA382" s="47">
        <v>0</v>
      </c>
      <c r="AB382" s="47">
        <v>1</v>
      </c>
      <c r="AC382" s="85" t="s">
        <v>169</v>
      </c>
      <c r="AD382" s="55" t="s">
        <v>115</v>
      </c>
      <c r="AE382" s="40">
        <v>3</v>
      </c>
      <c r="AF382" s="147">
        <v>3</v>
      </c>
      <c r="AG382" s="147">
        <v>3</v>
      </c>
      <c r="AH382" s="40">
        <v>3</v>
      </c>
      <c r="AI382" s="40">
        <v>3</v>
      </c>
      <c r="AJ382" s="40">
        <v>3</v>
      </c>
      <c r="AK382" s="67">
        <f>SUM(AE382:AJ382)</f>
        <v>18</v>
      </c>
      <c r="AL382" s="54">
        <v>2023</v>
      </c>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row>
    <row r="383" spans="1:86" ht="44.25" customHeight="1">
      <c r="A383" s="31"/>
      <c r="B383" s="47"/>
      <c r="C383" s="47"/>
      <c r="D383" s="47"/>
      <c r="E383" s="47"/>
      <c r="F383" s="47"/>
      <c r="G383" s="47"/>
      <c r="H383" s="47"/>
      <c r="I383" s="47"/>
      <c r="J383" s="47"/>
      <c r="K383" s="47"/>
      <c r="L383" s="47"/>
      <c r="M383" s="47"/>
      <c r="N383" s="47"/>
      <c r="O383" s="47"/>
      <c r="P383" s="47"/>
      <c r="Q383" s="47"/>
      <c r="R383" s="47"/>
      <c r="S383" s="88">
        <v>1</v>
      </c>
      <c r="T383" s="88">
        <v>2</v>
      </c>
      <c r="U383" s="88">
        <v>6</v>
      </c>
      <c r="V383" s="88">
        <v>0</v>
      </c>
      <c r="W383" s="88">
        <v>6</v>
      </c>
      <c r="X383" s="47">
        <v>0</v>
      </c>
      <c r="Y383" s="47">
        <v>0</v>
      </c>
      <c r="Z383" s="45">
        <v>0</v>
      </c>
      <c r="AA383" s="47">
        <v>0</v>
      </c>
      <c r="AB383" s="47">
        <v>0</v>
      </c>
      <c r="AC383" s="125" t="s">
        <v>370</v>
      </c>
      <c r="AD383" s="97"/>
      <c r="AE383" s="148"/>
      <c r="AF383" s="209"/>
      <c r="AG383" s="209"/>
      <c r="AH383" s="148"/>
      <c r="AI383" s="148"/>
      <c r="AJ383" s="148"/>
      <c r="AK383" s="104"/>
      <c r="AL383" s="135"/>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row>
    <row r="384" spans="1:86" ht="47.25" customHeight="1">
      <c r="A384" s="31"/>
      <c r="B384" s="47"/>
      <c r="C384" s="47"/>
      <c r="D384" s="47"/>
      <c r="E384" s="47"/>
      <c r="F384" s="47"/>
      <c r="G384" s="47"/>
      <c r="H384" s="47"/>
      <c r="I384" s="47"/>
      <c r="J384" s="47"/>
      <c r="K384" s="47"/>
      <c r="L384" s="47"/>
      <c r="M384" s="47"/>
      <c r="N384" s="47"/>
      <c r="O384" s="47"/>
      <c r="P384" s="47"/>
      <c r="Q384" s="47"/>
      <c r="R384" s="47"/>
      <c r="S384" s="88">
        <v>1</v>
      </c>
      <c r="T384" s="88">
        <v>2</v>
      </c>
      <c r="U384" s="88">
        <v>6</v>
      </c>
      <c r="V384" s="88">
        <v>0</v>
      </c>
      <c r="W384" s="88">
        <v>6</v>
      </c>
      <c r="X384" s="47">
        <v>0</v>
      </c>
      <c r="Y384" s="47">
        <v>0</v>
      </c>
      <c r="Z384" s="45">
        <v>0</v>
      </c>
      <c r="AA384" s="47">
        <v>0</v>
      </c>
      <c r="AB384" s="47">
        <v>1</v>
      </c>
      <c r="AC384" s="85" t="s">
        <v>371</v>
      </c>
      <c r="AD384" s="55" t="s">
        <v>128</v>
      </c>
      <c r="AE384" s="40">
        <v>0</v>
      </c>
      <c r="AF384" s="147">
        <v>205</v>
      </c>
      <c r="AG384" s="147">
        <v>205</v>
      </c>
      <c r="AH384" s="40">
        <v>205</v>
      </c>
      <c r="AI384" s="40">
        <v>205</v>
      </c>
      <c r="AJ384" s="40">
        <v>205</v>
      </c>
      <c r="AK384" s="67">
        <f>SUM(AE384:AJ384)</f>
        <v>1025</v>
      </c>
      <c r="AL384" s="54">
        <v>2023</v>
      </c>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row>
    <row r="385" spans="1:86" ht="46.5" customHeight="1">
      <c r="A385" s="31"/>
      <c r="B385" s="47"/>
      <c r="C385" s="47"/>
      <c r="D385" s="47"/>
      <c r="E385" s="47"/>
      <c r="F385" s="47"/>
      <c r="G385" s="47"/>
      <c r="H385" s="47"/>
      <c r="I385" s="47"/>
      <c r="J385" s="47"/>
      <c r="K385" s="47"/>
      <c r="L385" s="47"/>
      <c r="M385" s="47"/>
      <c r="N385" s="47"/>
      <c r="O385" s="47"/>
      <c r="P385" s="47"/>
      <c r="Q385" s="47"/>
      <c r="R385" s="47"/>
      <c r="S385" s="88">
        <v>1</v>
      </c>
      <c r="T385" s="88">
        <v>2</v>
      </c>
      <c r="U385" s="88">
        <v>6</v>
      </c>
      <c r="V385" s="88">
        <v>0</v>
      </c>
      <c r="W385" s="88">
        <v>6</v>
      </c>
      <c r="X385" s="47">
        <v>0</v>
      </c>
      <c r="Y385" s="47">
        <v>0</v>
      </c>
      <c r="Z385" s="45">
        <v>0</v>
      </c>
      <c r="AA385" s="47">
        <v>0</v>
      </c>
      <c r="AB385" s="47">
        <v>2</v>
      </c>
      <c r="AC385" s="85" t="s">
        <v>374</v>
      </c>
      <c r="AD385" s="55" t="s">
        <v>128</v>
      </c>
      <c r="AE385" s="40">
        <v>0</v>
      </c>
      <c r="AF385" s="147">
        <v>86</v>
      </c>
      <c r="AG385" s="147">
        <v>86</v>
      </c>
      <c r="AH385" s="40">
        <v>86</v>
      </c>
      <c r="AI385" s="40">
        <v>86</v>
      </c>
      <c r="AJ385" s="40">
        <v>86</v>
      </c>
      <c r="AK385" s="67">
        <v>430</v>
      </c>
      <c r="AL385" s="54">
        <v>2023</v>
      </c>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row>
    <row r="386" spans="1:86" ht="66" customHeight="1">
      <c r="A386" s="31"/>
      <c r="B386" s="47"/>
      <c r="C386" s="47"/>
      <c r="D386" s="47"/>
      <c r="E386" s="47"/>
      <c r="F386" s="47"/>
      <c r="G386" s="47"/>
      <c r="H386" s="47"/>
      <c r="I386" s="47"/>
      <c r="J386" s="47"/>
      <c r="K386" s="47"/>
      <c r="L386" s="47"/>
      <c r="M386" s="47"/>
      <c r="N386" s="47"/>
      <c r="O386" s="47"/>
      <c r="P386" s="47"/>
      <c r="Q386" s="47"/>
      <c r="R386" s="47"/>
      <c r="S386" s="88">
        <v>1</v>
      </c>
      <c r="T386" s="88">
        <v>2</v>
      </c>
      <c r="U386" s="88">
        <v>6</v>
      </c>
      <c r="V386" s="88">
        <v>0</v>
      </c>
      <c r="W386" s="88">
        <v>6</v>
      </c>
      <c r="X386" s="47">
        <v>0</v>
      </c>
      <c r="Y386" s="47">
        <v>0</v>
      </c>
      <c r="Z386" s="45">
        <v>0</v>
      </c>
      <c r="AA386" s="47">
        <v>0</v>
      </c>
      <c r="AB386" s="47">
        <v>3</v>
      </c>
      <c r="AC386" s="85" t="s">
        <v>377</v>
      </c>
      <c r="AD386" s="55" t="s">
        <v>128</v>
      </c>
      <c r="AE386" s="40">
        <v>0</v>
      </c>
      <c r="AF386" s="147">
        <v>8</v>
      </c>
      <c r="AG386" s="147">
        <v>8</v>
      </c>
      <c r="AH386" s="40">
        <v>8</v>
      </c>
      <c r="AI386" s="40">
        <v>8</v>
      </c>
      <c r="AJ386" s="40">
        <v>8</v>
      </c>
      <c r="AK386" s="67">
        <f>SUM(AE386:AJ386)</f>
        <v>40</v>
      </c>
      <c r="AL386" s="54">
        <v>2023</v>
      </c>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row>
    <row r="387" spans="1:86" ht="48.75" customHeight="1">
      <c r="A387" s="31"/>
      <c r="B387" s="47"/>
      <c r="C387" s="47"/>
      <c r="D387" s="47"/>
      <c r="E387" s="47"/>
      <c r="F387" s="47"/>
      <c r="G387" s="47"/>
      <c r="H387" s="47"/>
      <c r="I387" s="47"/>
      <c r="J387" s="47"/>
      <c r="K387" s="47"/>
      <c r="L387" s="47"/>
      <c r="M387" s="47"/>
      <c r="N387" s="47"/>
      <c r="O387" s="47"/>
      <c r="P387" s="47"/>
      <c r="Q387" s="47"/>
      <c r="R387" s="47"/>
      <c r="S387" s="88">
        <v>1</v>
      </c>
      <c r="T387" s="88">
        <v>2</v>
      </c>
      <c r="U387" s="88">
        <v>6</v>
      </c>
      <c r="V387" s="88">
        <v>0</v>
      </c>
      <c r="W387" s="88">
        <v>6</v>
      </c>
      <c r="X387" s="47">
        <v>0</v>
      </c>
      <c r="Y387" s="47">
        <v>0</v>
      </c>
      <c r="Z387" s="45">
        <v>1</v>
      </c>
      <c r="AA387" s="47">
        <v>0</v>
      </c>
      <c r="AB387" s="47">
        <v>0</v>
      </c>
      <c r="AC387" s="118" t="s">
        <v>372</v>
      </c>
      <c r="AD387" s="95"/>
      <c r="AE387" s="136"/>
      <c r="AF387" s="166"/>
      <c r="AG387" s="166"/>
      <c r="AH387" s="136"/>
      <c r="AI387" s="136"/>
      <c r="AJ387" s="136"/>
      <c r="AK387" s="103"/>
      <c r="AL387" s="141"/>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row>
    <row r="388" spans="1:86" ht="66" customHeight="1">
      <c r="A388" s="31"/>
      <c r="B388" s="47"/>
      <c r="C388" s="47"/>
      <c r="D388" s="47"/>
      <c r="E388" s="47"/>
      <c r="F388" s="47"/>
      <c r="G388" s="47"/>
      <c r="H388" s="47"/>
      <c r="I388" s="47"/>
      <c r="J388" s="47"/>
      <c r="K388" s="47"/>
      <c r="L388" s="47"/>
      <c r="M388" s="47"/>
      <c r="N388" s="47"/>
      <c r="O388" s="47"/>
      <c r="P388" s="47"/>
      <c r="Q388" s="47"/>
      <c r="R388" s="47"/>
      <c r="S388" s="88">
        <v>1</v>
      </c>
      <c r="T388" s="88">
        <v>2</v>
      </c>
      <c r="U388" s="88">
        <v>6</v>
      </c>
      <c r="V388" s="88">
        <v>0</v>
      </c>
      <c r="W388" s="88">
        <v>6</v>
      </c>
      <c r="X388" s="47">
        <v>0</v>
      </c>
      <c r="Y388" s="47">
        <v>0</v>
      </c>
      <c r="Z388" s="45">
        <v>1</v>
      </c>
      <c r="AA388" s="47">
        <v>0</v>
      </c>
      <c r="AB388" s="47">
        <v>1</v>
      </c>
      <c r="AC388" s="85" t="s">
        <v>373</v>
      </c>
      <c r="AD388" s="55" t="s">
        <v>128</v>
      </c>
      <c r="AE388" s="40">
        <v>0</v>
      </c>
      <c r="AF388" s="147">
        <v>205</v>
      </c>
      <c r="AG388" s="147">
        <v>205</v>
      </c>
      <c r="AH388" s="40">
        <v>205</v>
      </c>
      <c r="AI388" s="40">
        <v>205</v>
      </c>
      <c r="AJ388" s="40">
        <v>205</v>
      </c>
      <c r="AK388" s="67">
        <f>SUM(AE388:AJ388)</f>
        <v>1025</v>
      </c>
      <c r="AL388" s="54">
        <v>2023</v>
      </c>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row>
    <row r="389" spans="1:86" ht="47.25" customHeight="1">
      <c r="A389" s="31"/>
      <c r="B389" s="47"/>
      <c r="C389" s="47"/>
      <c r="D389" s="47"/>
      <c r="E389" s="47"/>
      <c r="F389" s="47"/>
      <c r="G389" s="47"/>
      <c r="H389" s="47"/>
      <c r="I389" s="47"/>
      <c r="J389" s="47"/>
      <c r="K389" s="47"/>
      <c r="L389" s="47"/>
      <c r="M389" s="47"/>
      <c r="N389" s="47"/>
      <c r="O389" s="47"/>
      <c r="P389" s="47"/>
      <c r="Q389" s="47"/>
      <c r="R389" s="47"/>
      <c r="S389" s="88">
        <v>1</v>
      </c>
      <c r="T389" s="88">
        <v>2</v>
      </c>
      <c r="U389" s="88">
        <v>6</v>
      </c>
      <c r="V389" s="88">
        <v>0</v>
      </c>
      <c r="W389" s="88">
        <v>6</v>
      </c>
      <c r="X389" s="47">
        <v>0</v>
      </c>
      <c r="Y389" s="47">
        <v>0</v>
      </c>
      <c r="Z389" s="45">
        <v>2</v>
      </c>
      <c r="AA389" s="47">
        <v>0</v>
      </c>
      <c r="AB389" s="47">
        <v>0</v>
      </c>
      <c r="AC389" s="118" t="s">
        <v>375</v>
      </c>
      <c r="AD389" s="95"/>
      <c r="AE389" s="136"/>
      <c r="AF389" s="166"/>
      <c r="AG389" s="166"/>
      <c r="AH389" s="136"/>
      <c r="AI389" s="136"/>
      <c r="AJ389" s="136"/>
      <c r="AK389" s="103"/>
      <c r="AL389" s="141"/>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row>
    <row r="390" spans="1:86" ht="46.5" customHeight="1">
      <c r="A390" s="31"/>
      <c r="B390" s="47"/>
      <c r="C390" s="47"/>
      <c r="D390" s="47"/>
      <c r="E390" s="47"/>
      <c r="F390" s="47"/>
      <c r="G390" s="47"/>
      <c r="H390" s="47"/>
      <c r="I390" s="47"/>
      <c r="J390" s="47"/>
      <c r="K390" s="47"/>
      <c r="L390" s="47"/>
      <c r="M390" s="47"/>
      <c r="N390" s="47"/>
      <c r="O390" s="47"/>
      <c r="P390" s="47"/>
      <c r="Q390" s="47"/>
      <c r="R390" s="47"/>
      <c r="S390" s="88">
        <v>1</v>
      </c>
      <c r="T390" s="88">
        <v>2</v>
      </c>
      <c r="U390" s="88">
        <v>6</v>
      </c>
      <c r="V390" s="88">
        <v>0</v>
      </c>
      <c r="W390" s="88">
        <v>6</v>
      </c>
      <c r="X390" s="47">
        <v>0</v>
      </c>
      <c r="Y390" s="47">
        <v>0</v>
      </c>
      <c r="Z390" s="45">
        <v>2</v>
      </c>
      <c r="AA390" s="47">
        <v>0</v>
      </c>
      <c r="AB390" s="47">
        <v>1</v>
      </c>
      <c r="AC390" s="85" t="s">
        <v>376</v>
      </c>
      <c r="AD390" s="55" t="s">
        <v>128</v>
      </c>
      <c r="AE390" s="40">
        <v>0</v>
      </c>
      <c r="AF390" s="147">
        <v>86</v>
      </c>
      <c r="AG390" s="147">
        <v>86</v>
      </c>
      <c r="AH390" s="40">
        <v>86</v>
      </c>
      <c r="AI390" s="40">
        <v>86</v>
      </c>
      <c r="AJ390" s="40">
        <v>86</v>
      </c>
      <c r="AK390" s="67">
        <f>SUM(AE390:AJ390)</f>
        <v>430</v>
      </c>
      <c r="AL390" s="54">
        <v>2023</v>
      </c>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row>
    <row r="391" spans="1:86" ht="62.25" customHeight="1">
      <c r="A391" s="31"/>
      <c r="B391" s="47"/>
      <c r="C391" s="47"/>
      <c r="D391" s="47"/>
      <c r="E391" s="47"/>
      <c r="F391" s="47"/>
      <c r="G391" s="47"/>
      <c r="H391" s="47"/>
      <c r="I391" s="47"/>
      <c r="J391" s="47"/>
      <c r="K391" s="47"/>
      <c r="L391" s="47"/>
      <c r="M391" s="47"/>
      <c r="N391" s="47"/>
      <c r="O391" s="47"/>
      <c r="P391" s="47"/>
      <c r="Q391" s="47"/>
      <c r="R391" s="47"/>
      <c r="S391" s="88">
        <v>1</v>
      </c>
      <c r="T391" s="88">
        <v>2</v>
      </c>
      <c r="U391" s="88">
        <v>6</v>
      </c>
      <c r="V391" s="88">
        <v>0</v>
      </c>
      <c r="W391" s="88">
        <v>6</v>
      </c>
      <c r="X391" s="47">
        <v>0</v>
      </c>
      <c r="Y391" s="47">
        <v>0</v>
      </c>
      <c r="Z391" s="45">
        <v>3</v>
      </c>
      <c r="AA391" s="47">
        <v>0</v>
      </c>
      <c r="AB391" s="47">
        <v>0</v>
      </c>
      <c r="AC391" s="118" t="s">
        <v>378</v>
      </c>
      <c r="AD391" s="95"/>
      <c r="AE391" s="136"/>
      <c r="AF391" s="166"/>
      <c r="AG391" s="166"/>
      <c r="AH391" s="136"/>
      <c r="AI391" s="136"/>
      <c r="AJ391" s="136"/>
      <c r="AK391" s="103"/>
      <c r="AL391" s="14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row>
    <row r="392" spans="1:86" ht="76.5" customHeight="1">
      <c r="A392" s="31"/>
      <c r="B392" s="47"/>
      <c r="C392" s="47"/>
      <c r="D392" s="47"/>
      <c r="E392" s="47"/>
      <c r="F392" s="47"/>
      <c r="G392" s="47"/>
      <c r="H392" s="47"/>
      <c r="I392" s="47"/>
      <c r="J392" s="47"/>
      <c r="K392" s="47"/>
      <c r="L392" s="47"/>
      <c r="M392" s="47"/>
      <c r="N392" s="47"/>
      <c r="O392" s="47"/>
      <c r="P392" s="47"/>
      <c r="Q392" s="47"/>
      <c r="R392" s="47"/>
      <c r="S392" s="88">
        <v>1</v>
      </c>
      <c r="T392" s="88">
        <v>2</v>
      </c>
      <c r="U392" s="88">
        <v>6</v>
      </c>
      <c r="V392" s="88">
        <v>0</v>
      </c>
      <c r="W392" s="88">
        <v>6</v>
      </c>
      <c r="X392" s="47">
        <v>0</v>
      </c>
      <c r="Y392" s="47">
        <v>0</v>
      </c>
      <c r="Z392" s="45">
        <v>3</v>
      </c>
      <c r="AA392" s="47">
        <v>0</v>
      </c>
      <c r="AB392" s="47">
        <v>1</v>
      </c>
      <c r="AC392" s="85" t="s">
        <v>382</v>
      </c>
      <c r="AD392" s="55" t="s">
        <v>128</v>
      </c>
      <c r="AE392" s="40">
        <v>0</v>
      </c>
      <c r="AF392" s="147">
        <v>1500</v>
      </c>
      <c r="AG392" s="147">
        <v>1500</v>
      </c>
      <c r="AH392" s="40">
        <v>1500</v>
      </c>
      <c r="AI392" s="40">
        <v>1500</v>
      </c>
      <c r="AJ392" s="40">
        <v>1500</v>
      </c>
      <c r="AK392" s="67">
        <f>SUM(AE392:AJ392)</f>
        <v>7500</v>
      </c>
      <c r="AL392" s="54">
        <v>2023</v>
      </c>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row>
    <row r="393" spans="1:86" ht="66" customHeight="1" hidden="1">
      <c r="A393" s="31"/>
      <c r="B393" s="47"/>
      <c r="C393" s="47"/>
      <c r="D393" s="47"/>
      <c r="E393" s="47"/>
      <c r="F393" s="47"/>
      <c r="G393" s="47"/>
      <c r="H393" s="47"/>
      <c r="I393" s="47"/>
      <c r="J393" s="47"/>
      <c r="K393" s="47"/>
      <c r="L393" s="47"/>
      <c r="M393" s="47"/>
      <c r="N393" s="47"/>
      <c r="O393" s="47"/>
      <c r="P393" s="47"/>
      <c r="Q393" s="47"/>
      <c r="R393" s="47"/>
      <c r="S393" s="88"/>
      <c r="T393" s="88"/>
      <c r="U393" s="88"/>
      <c r="V393" s="88"/>
      <c r="W393" s="88"/>
      <c r="X393" s="47"/>
      <c r="Y393" s="47"/>
      <c r="Z393" s="45"/>
      <c r="AA393" s="47"/>
      <c r="AB393" s="47"/>
      <c r="AC393" s="207"/>
      <c r="AD393" s="59"/>
      <c r="AE393" s="149"/>
      <c r="AF393" s="161"/>
      <c r="AG393" s="208"/>
      <c r="AH393" s="149"/>
      <c r="AI393" s="149"/>
      <c r="AJ393" s="149"/>
      <c r="AK393" s="208"/>
      <c r="AL393" s="13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row>
    <row r="394" spans="1:86" ht="50.25" customHeight="1" hidden="1">
      <c r="A394" s="31"/>
      <c r="B394" s="47"/>
      <c r="C394" s="47"/>
      <c r="D394" s="47"/>
      <c r="E394" s="47"/>
      <c r="F394" s="47"/>
      <c r="G394" s="47"/>
      <c r="H394" s="47"/>
      <c r="I394" s="47"/>
      <c r="J394" s="47"/>
      <c r="K394" s="47"/>
      <c r="L394" s="47"/>
      <c r="M394" s="47"/>
      <c r="N394" s="47"/>
      <c r="O394" s="47"/>
      <c r="P394" s="47"/>
      <c r="Q394" s="47"/>
      <c r="R394" s="47"/>
      <c r="S394" s="88"/>
      <c r="T394" s="88"/>
      <c r="U394" s="88"/>
      <c r="V394" s="88"/>
      <c r="W394" s="88"/>
      <c r="X394" s="47"/>
      <c r="Y394" s="47"/>
      <c r="Z394" s="45"/>
      <c r="AA394" s="47"/>
      <c r="AB394" s="47"/>
      <c r="AC394" s="85"/>
      <c r="AD394" s="55"/>
      <c r="AE394" s="40"/>
      <c r="AF394" s="147"/>
      <c r="AG394" s="147"/>
      <c r="AH394" s="40"/>
      <c r="AI394" s="40"/>
      <c r="AJ394" s="40"/>
      <c r="AK394" s="67"/>
      <c r="AL394" s="5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row>
    <row r="395" spans="1:86" ht="60.75" customHeight="1">
      <c r="A395" s="31"/>
      <c r="B395" s="235"/>
      <c r="C395" s="235"/>
      <c r="D395" s="235"/>
      <c r="E395" s="235"/>
      <c r="F395" s="235"/>
      <c r="G395" s="235"/>
      <c r="H395" s="235"/>
      <c r="I395" s="235"/>
      <c r="J395" s="235"/>
      <c r="K395" s="235"/>
      <c r="L395" s="235"/>
      <c r="M395" s="235"/>
      <c r="N395" s="235"/>
      <c r="O395" s="235"/>
      <c r="P395" s="235"/>
      <c r="Q395" s="235"/>
      <c r="R395" s="235"/>
      <c r="S395" s="235"/>
      <c r="T395" s="235"/>
      <c r="U395" s="235"/>
      <c r="V395" s="235"/>
      <c r="W395" s="235"/>
      <c r="X395" s="235"/>
      <c r="Y395" s="235"/>
      <c r="Z395" s="235"/>
      <c r="AA395" s="235"/>
      <c r="AB395" s="235"/>
      <c r="AC395" s="235"/>
      <c r="AD395" s="235"/>
      <c r="AE395" s="235"/>
      <c r="AF395" s="235"/>
      <c r="AG395" s="235"/>
      <c r="AH395" s="235"/>
      <c r="AI395" s="235"/>
      <c r="AJ395" s="235"/>
      <c r="AK395" s="235"/>
      <c r="AL395" s="23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row>
    <row r="396" spans="1:86" ht="1.5" customHeight="1">
      <c r="A396" s="31"/>
      <c r="B396" s="235"/>
      <c r="C396" s="235"/>
      <c r="D396" s="235"/>
      <c r="E396" s="235"/>
      <c r="F396" s="235"/>
      <c r="G396" s="235"/>
      <c r="H396" s="235"/>
      <c r="I396" s="235"/>
      <c r="J396" s="235"/>
      <c r="K396" s="235"/>
      <c r="L396" s="235"/>
      <c r="M396" s="235"/>
      <c r="N396" s="235"/>
      <c r="O396" s="235"/>
      <c r="P396" s="235"/>
      <c r="Q396" s="235"/>
      <c r="R396" s="235"/>
      <c r="S396" s="235"/>
      <c r="T396" s="235"/>
      <c r="U396" s="235"/>
      <c r="V396" s="235"/>
      <c r="W396" s="235"/>
      <c r="X396" s="235"/>
      <c r="Y396" s="235"/>
      <c r="Z396" s="235"/>
      <c r="AA396" s="235"/>
      <c r="AB396" s="235"/>
      <c r="AC396" s="235"/>
      <c r="AD396" s="235"/>
      <c r="AE396" s="235"/>
      <c r="AF396" s="235"/>
      <c r="AG396" s="235"/>
      <c r="AH396" s="235"/>
      <c r="AI396" s="235"/>
      <c r="AJ396" s="235"/>
      <c r="AK396" s="235"/>
      <c r="AL396" s="235"/>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row>
    <row r="397" spans="1:86" ht="37.5" customHeight="1" hidden="1">
      <c r="A397" s="31"/>
      <c r="B397" s="235"/>
      <c r="C397" s="235"/>
      <c r="D397" s="235"/>
      <c r="E397" s="235"/>
      <c r="F397" s="235"/>
      <c r="G397" s="235"/>
      <c r="H397" s="235"/>
      <c r="I397" s="235"/>
      <c r="J397" s="235"/>
      <c r="K397" s="235"/>
      <c r="L397" s="235"/>
      <c r="M397" s="235"/>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c r="AJ397" s="235"/>
      <c r="AK397" s="235"/>
      <c r="AL397" s="235"/>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row>
    <row r="398" spans="1:86" ht="15" hidden="1">
      <c r="A398" s="31"/>
      <c r="B398" s="235"/>
      <c r="C398" s="235"/>
      <c r="D398" s="235"/>
      <c r="E398" s="235"/>
      <c r="F398" s="235"/>
      <c r="G398" s="235"/>
      <c r="H398" s="235"/>
      <c r="I398" s="235"/>
      <c r="J398" s="235"/>
      <c r="K398" s="235"/>
      <c r="L398" s="235"/>
      <c r="M398" s="235"/>
      <c r="N398" s="235"/>
      <c r="O398" s="235"/>
      <c r="P398" s="235"/>
      <c r="Q398" s="235"/>
      <c r="R398" s="235"/>
      <c r="S398" s="235"/>
      <c r="T398" s="235"/>
      <c r="U398" s="235"/>
      <c r="V398" s="235"/>
      <c r="W398" s="235"/>
      <c r="X398" s="235"/>
      <c r="Y398" s="235"/>
      <c r="Z398" s="235"/>
      <c r="AA398" s="235"/>
      <c r="AB398" s="235"/>
      <c r="AC398" s="235"/>
      <c r="AD398" s="235"/>
      <c r="AE398" s="235"/>
      <c r="AF398" s="235"/>
      <c r="AG398" s="235"/>
      <c r="AH398" s="235"/>
      <c r="AI398" s="235"/>
      <c r="AJ398" s="235"/>
      <c r="AK398" s="235"/>
      <c r="AL398" s="235"/>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row>
    <row r="399" spans="1:86" ht="15">
      <c r="A399" s="31"/>
      <c r="B399" s="11"/>
      <c r="C399" s="11"/>
      <c r="D399" s="11"/>
      <c r="E399" s="11"/>
      <c r="F399" s="11"/>
      <c r="G399" s="11"/>
      <c r="H399" s="11"/>
      <c r="I399" s="11"/>
      <c r="J399" s="11"/>
      <c r="K399" s="11"/>
      <c r="L399" s="11"/>
      <c r="M399" s="11"/>
      <c r="N399" s="11"/>
      <c r="O399" s="11"/>
      <c r="P399" s="11"/>
      <c r="Q399" s="11"/>
      <c r="R399" s="51"/>
      <c r="S399" s="52"/>
      <c r="T399" s="52"/>
      <c r="U399" s="52"/>
      <c r="V399" s="51"/>
      <c r="W399" s="51"/>
      <c r="X399" s="51"/>
      <c r="Y399" s="51"/>
      <c r="Z399" s="52"/>
      <c r="AA399" s="52"/>
      <c r="AB399" s="52"/>
      <c r="AC399" s="9"/>
      <c r="AD399" s="9"/>
      <c r="AE399" s="9"/>
      <c r="AF399" s="31"/>
      <c r="AG399" s="31"/>
      <c r="AH399" s="31"/>
      <c r="AI399" s="31"/>
      <c r="AJ399" s="31"/>
      <c r="AK399" s="68"/>
      <c r="AL399" s="31"/>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row>
    <row r="400" spans="1:86" ht="15">
      <c r="A400" s="31"/>
      <c r="B400" s="11"/>
      <c r="C400" s="11"/>
      <c r="D400" s="11"/>
      <c r="E400" s="11"/>
      <c r="F400" s="11"/>
      <c r="G400" s="11"/>
      <c r="H400" s="11"/>
      <c r="I400" s="11"/>
      <c r="J400" s="11"/>
      <c r="K400" s="11"/>
      <c r="L400" s="11"/>
      <c r="M400" s="11"/>
      <c r="N400" s="11"/>
      <c r="O400" s="11"/>
      <c r="P400" s="11"/>
      <c r="Q400" s="11"/>
      <c r="R400" s="51"/>
      <c r="S400" s="52"/>
      <c r="T400" s="52"/>
      <c r="U400" s="52"/>
      <c r="V400" s="52"/>
      <c r="W400" s="52"/>
      <c r="X400" s="52"/>
      <c r="Y400" s="52"/>
      <c r="Z400" s="52"/>
      <c r="AA400" s="52"/>
      <c r="AB400" s="52"/>
      <c r="AC400" s="9"/>
      <c r="AD400" s="9"/>
      <c r="AE400" s="9"/>
      <c r="AF400" s="31"/>
      <c r="AG400" s="31"/>
      <c r="AH400" s="31"/>
      <c r="AI400" s="31"/>
      <c r="AJ400" s="31"/>
      <c r="AK400" s="68"/>
      <c r="AL400" s="31"/>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row>
    <row r="401" spans="1:86" ht="15">
      <c r="A401" s="31"/>
      <c r="B401" s="11"/>
      <c r="C401" s="11"/>
      <c r="D401" s="11"/>
      <c r="E401" s="11"/>
      <c r="F401" s="11"/>
      <c r="G401" s="11"/>
      <c r="H401" s="11"/>
      <c r="I401" s="11"/>
      <c r="J401" s="11"/>
      <c r="K401" s="11"/>
      <c r="L401" s="11"/>
      <c r="M401" s="11"/>
      <c r="N401" s="11"/>
      <c r="O401" s="11"/>
      <c r="P401" s="11"/>
      <c r="Q401" s="11"/>
      <c r="R401" s="51"/>
      <c r="S401" s="52"/>
      <c r="T401" s="52"/>
      <c r="U401" s="52"/>
      <c r="V401" s="52"/>
      <c r="W401" s="52"/>
      <c r="X401" s="52"/>
      <c r="Y401" s="52"/>
      <c r="Z401" s="52"/>
      <c r="AA401" s="52"/>
      <c r="AB401" s="52"/>
      <c r="AC401" s="9"/>
      <c r="AD401" s="9"/>
      <c r="AE401" s="9"/>
      <c r="AF401" s="31"/>
      <c r="AG401" s="31"/>
      <c r="AH401" s="31"/>
      <c r="AI401" s="31"/>
      <c r="AJ401" s="31"/>
      <c r="AK401" s="68"/>
      <c r="AL401" s="3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row>
    <row r="402" spans="1:86" ht="15">
      <c r="A402" s="31"/>
      <c r="B402" s="11"/>
      <c r="C402" s="11"/>
      <c r="D402" s="11"/>
      <c r="E402" s="11"/>
      <c r="F402" s="11"/>
      <c r="G402" s="11"/>
      <c r="H402" s="11"/>
      <c r="I402" s="11"/>
      <c r="J402" s="11"/>
      <c r="K402" s="11"/>
      <c r="L402" s="11"/>
      <c r="M402" s="11"/>
      <c r="N402" s="11"/>
      <c r="O402" s="11"/>
      <c r="P402" s="11"/>
      <c r="Q402" s="11"/>
      <c r="R402" s="51"/>
      <c r="S402" s="52"/>
      <c r="T402" s="52"/>
      <c r="U402" s="52"/>
      <c r="V402" s="52"/>
      <c r="W402" s="52"/>
      <c r="X402" s="52"/>
      <c r="Y402" s="52"/>
      <c r="Z402" s="52"/>
      <c r="AA402" s="52"/>
      <c r="AB402" s="52"/>
      <c r="AC402" s="9"/>
      <c r="AD402" s="9"/>
      <c r="AE402" s="9"/>
      <c r="AF402" s="31"/>
      <c r="AG402" s="31"/>
      <c r="AH402" s="31"/>
      <c r="AI402" s="31"/>
      <c r="AJ402" s="31"/>
      <c r="AK402" s="68"/>
      <c r="AL402" s="31"/>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row>
    <row r="403" spans="1:86" ht="15">
      <c r="A403" s="31"/>
      <c r="B403" s="11"/>
      <c r="C403" s="11"/>
      <c r="D403" s="11"/>
      <c r="E403" s="11"/>
      <c r="F403" s="11"/>
      <c r="G403" s="11"/>
      <c r="H403" s="11"/>
      <c r="I403" s="11"/>
      <c r="J403" s="11"/>
      <c r="K403" s="11"/>
      <c r="L403" s="11"/>
      <c r="M403" s="11"/>
      <c r="N403" s="11"/>
      <c r="O403" s="11"/>
      <c r="P403" s="11"/>
      <c r="Q403" s="11"/>
      <c r="R403" s="51"/>
      <c r="S403" s="52"/>
      <c r="T403" s="52"/>
      <c r="U403" s="52"/>
      <c r="V403" s="52"/>
      <c r="W403" s="52"/>
      <c r="X403" s="52"/>
      <c r="Y403" s="52"/>
      <c r="Z403" s="52"/>
      <c r="AA403" s="52"/>
      <c r="AB403" s="52"/>
      <c r="AC403" s="9"/>
      <c r="AD403" s="9"/>
      <c r="AE403" s="9"/>
      <c r="AF403" s="31"/>
      <c r="AG403" s="31"/>
      <c r="AH403" s="31"/>
      <c r="AI403" s="31"/>
      <c r="AJ403" s="31"/>
      <c r="AK403" s="68"/>
      <c r="AL403" s="31"/>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row>
    <row r="404" spans="1:86" ht="15">
      <c r="A404" s="31"/>
      <c r="B404" s="11"/>
      <c r="C404" s="11"/>
      <c r="D404" s="11"/>
      <c r="E404" s="11"/>
      <c r="F404" s="11"/>
      <c r="G404" s="11"/>
      <c r="H404" s="11"/>
      <c r="I404" s="11"/>
      <c r="J404" s="11"/>
      <c r="K404" s="11"/>
      <c r="L404" s="11"/>
      <c r="M404" s="11"/>
      <c r="N404" s="11"/>
      <c r="O404" s="11"/>
      <c r="P404" s="11"/>
      <c r="Q404" s="11"/>
      <c r="R404" s="51"/>
      <c r="S404" s="52"/>
      <c r="T404" s="52"/>
      <c r="U404" s="52"/>
      <c r="V404" s="52"/>
      <c r="W404" s="52"/>
      <c r="X404" s="52"/>
      <c r="Y404" s="52"/>
      <c r="Z404" s="52"/>
      <c r="AA404" s="52"/>
      <c r="AB404" s="52"/>
      <c r="AC404" s="9"/>
      <c r="AD404" s="9"/>
      <c r="AE404" s="9"/>
      <c r="AF404" s="31"/>
      <c r="AG404" s="31"/>
      <c r="AH404" s="31"/>
      <c r="AI404" s="31"/>
      <c r="AJ404" s="31"/>
      <c r="AK404" s="68"/>
      <c r="AL404" s="31"/>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row>
    <row r="405" spans="1:86" ht="15">
      <c r="A405" s="31"/>
      <c r="B405" s="31"/>
      <c r="C405" s="31"/>
      <c r="D405" s="31"/>
      <c r="E405" s="31"/>
      <c r="F405" s="31"/>
      <c r="G405" s="31"/>
      <c r="H405" s="31"/>
      <c r="I405" s="31"/>
      <c r="J405" s="31"/>
      <c r="K405" s="31"/>
      <c r="L405" s="31"/>
      <c r="M405" s="31"/>
      <c r="N405" s="31"/>
      <c r="O405" s="31"/>
      <c r="P405" s="11"/>
      <c r="Q405" s="11"/>
      <c r="R405" s="51"/>
      <c r="S405" s="52"/>
      <c r="T405" s="52"/>
      <c r="U405" s="52"/>
      <c r="V405" s="52"/>
      <c r="W405" s="52"/>
      <c r="X405" s="52"/>
      <c r="Y405" s="52"/>
      <c r="Z405" s="52"/>
      <c r="AA405" s="52"/>
      <c r="AB405" s="52"/>
      <c r="AC405" s="9"/>
      <c r="AD405" s="9"/>
      <c r="AE405" s="9"/>
      <c r="AF405" s="31"/>
      <c r="AG405" s="31"/>
      <c r="AH405" s="31"/>
      <c r="AI405" s="31"/>
      <c r="AJ405" s="31"/>
      <c r="AK405" s="68"/>
      <c r="AL405" s="31"/>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row>
    <row r="406" spans="1:86" ht="15">
      <c r="A406" s="31"/>
      <c r="B406" s="31"/>
      <c r="C406" s="31"/>
      <c r="D406" s="31"/>
      <c r="E406" s="31"/>
      <c r="F406" s="31"/>
      <c r="G406" s="31"/>
      <c r="H406" s="31"/>
      <c r="I406" s="31"/>
      <c r="J406" s="31"/>
      <c r="K406" s="31"/>
      <c r="L406" s="31"/>
      <c r="M406" s="31"/>
      <c r="N406" s="31"/>
      <c r="O406" s="31"/>
      <c r="P406" s="31"/>
      <c r="Q406" s="31"/>
      <c r="R406" s="52"/>
      <c r="S406" s="52"/>
      <c r="T406" s="52"/>
      <c r="U406" s="52"/>
      <c r="V406" s="52"/>
      <c r="W406" s="52"/>
      <c r="X406" s="52"/>
      <c r="Y406" s="52"/>
      <c r="Z406" s="52"/>
      <c r="AA406" s="52"/>
      <c r="AB406" s="52"/>
      <c r="AC406" s="9"/>
      <c r="AD406" s="9"/>
      <c r="AE406" s="9"/>
      <c r="AF406" s="31"/>
      <c r="AG406" s="31"/>
      <c r="AH406" s="31"/>
      <c r="AI406" s="31"/>
      <c r="AJ406" s="31"/>
      <c r="AK406" s="68"/>
      <c r="AL406" s="31"/>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row>
    <row r="407" spans="1:86" ht="15">
      <c r="A407" s="31"/>
      <c r="B407" s="31"/>
      <c r="C407" s="31"/>
      <c r="D407" s="31"/>
      <c r="E407" s="31"/>
      <c r="F407" s="31"/>
      <c r="G407" s="31"/>
      <c r="H407" s="31"/>
      <c r="I407" s="31"/>
      <c r="J407" s="31"/>
      <c r="K407" s="31"/>
      <c r="L407" s="31"/>
      <c r="M407" s="31"/>
      <c r="N407" s="31"/>
      <c r="O407" s="31"/>
      <c r="P407" s="31"/>
      <c r="Q407" s="31"/>
      <c r="R407" s="52"/>
      <c r="S407" s="52"/>
      <c r="T407" s="52"/>
      <c r="U407" s="52"/>
      <c r="V407" s="52"/>
      <c r="W407" s="52"/>
      <c r="X407" s="52"/>
      <c r="Y407" s="52"/>
      <c r="Z407" s="52"/>
      <c r="AA407" s="52"/>
      <c r="AB407" s="52"/>
      <c r="AC407" s="9"/>
      <c r="AD407" s="9"/>
      <c r="AE407" s="9"/>
      <c r="AF407" s="31"/>
      <c r="AG407" s="31"/>
      <c r="AH407" s="31"/>
      <c r="AI407" s="31"/>
      <c r="AJ407" s="31"/>
      <c r="AK407" s="68"/>
      <c r="AL407" s="31"/>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row>
    <row r="408" spans="1:86" ht="15">
      <c r="A408" s="31"/>
      <c r="B408" s="31"/>
      <c r="C408" s="31"/>
      <c r="D408" s="31"/>
      <c r="E408" s="31"/>
      <c r="F408" s="31"/>
      <c r="G408" s="31"/>
      <c r="H408" s="31"/>
      <c r="I408" s="31"/>
      <c r="J408" s="31"/>
      <c r="K408" s="31"/>
      <c r="L408" s="31"/>
      <c r="M408" s="31"/>
      <c r="N408" s="31"/>
      <c r="O408" s="31"/>
      <c r="P408" s="31"/>
      <c r="Q408" s="31"/>
      <c r="R408" s="52"/>
      <c r="S408" s="52"/>
      <c r="T408" s="52"/>
      <c r="U408" s="52"/>
      <c r="V408" s="52"/>
      <c r="W408" s="52"/>
      <c r="X408" s="52"/>
      <c r="Y408" s="52"/>
      <c r="Z408" s="52"/>
      <c r="AA408" s="52"/>
      <c r="AB408" s="52"/>
      <c r="AC408" s="9"/>
      <c r="AD408" s="9"/>
      <c r="AE408" s="9"/>
      <c r="AF408" s="31"/>
      <c r="AG408" s="31"/>
      <c r="AH408" s="31"/>
      <c r="AI408" s="31"/>
      <c r="AJ408" s="31"/>
      <c r="AK408" s="68"/>
      <c r="AL408" s="31"/>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row>
    <row r="409" spans="1:86" ht="15">
      <c r="A409" s="31"/>
      <c r="B409" s="31"/>
      <c r="C409" s="31"/>
      <c r="D409" s="31"/>
      <c r="E409" s="31"/>
      <c r="F409" s="31"/>
      <c r="G409" s="31"/>
      <c r="H409" s="31"/>
      <c r="I409" s="31"/>
      <c r="J409" s="31"/>
      <c r="K409" s="31"/>
      <c r="L409" s="31"/>
      <c r="M409" s="31"/>
      <c r="N409" s="31"/>
      <c r="O409" s="31"/>
      <c r="P409" s="31"/>
      <c r="Q409" s="31"/>
      <c r="R409" s="52"/>
      <c r="S409" s="52"/>
      <c r="T409" s="52"/>
      <c r="U409" s="52"/>
      <c r="V409" s="52"/>
      <c r="W409" s="52"/>
      <c r="X409" s="52"/>
      <c r="Y409" s="52"/>
      <c r="Z409" s="52"/>
      <c r="AA409" s="52"/>
      <c r="AB409" s="52"/>
      <c r="AC409" s="9"/>
      <c r="AD409" s="9"/>
      <c r="AE409" s="9"/>
      <c r="AF409" s="31"/>
      <c r="AG409" s="31"/>
      <c r="AH409" s="31"/>
      <c r="AI409" s="31"/>
      <c r="AJ409" s="31"/>
      <c r="AK409" s="68"/>
      <c r="AL409" s="31"/>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row>
    <row r="410" spans="1:86" ht="15">
      <c r="A410" s="31"/>
      <c r="B410" s="31"/>
      <c r="C410" s="31"/>
      <c r="D410" s="31"/>
      <c r="E410" s="31"/>
      <c r="F410" s="31"/>
      <c r="G410" s="31"/>
      <c r="H410" s="31"/>
      <c r="I410" s="31"/>
      <c r="J410" s="31"/>
      <c r="K410" s="31"/>
      <c r="L410" s="31"/>
      <c r="M410" s="31"/>
      <c r="N410" s="31"/>
      <c r="O410" s="31"/>
      <c r="P410" s="31"/>
      <c r="Q410" s="31"/>
      <c r="R410" s="52"/>
      <c r="S410" s="52"/>
      <c r="T410" s="52"/>
      <c r="U410" s="52"/>
      <c r="V410" s="52"/>
      <c r="W410" s="52"/>
      <c r="X410" s="52"/>
      <c r="Y410" s="52"/>
      <c r="Z410" s="52"/>
      <c r="AA410" s="52"/>
      <c r="AB410" s="52"/>
      <c r="AC410" s="9"/>
      <c r="AD410" s="9"/>
      <c r="AE410" s="9"/>
      <c r="AF410" s="31"/>
      <c r="AG410" s="31"/>
      <c r="AH410" s="31"/>
      <c r="AI410" s="31"/>
      <c r="AJ410" s="31"/>
      <c r="AK410" s="68"/>
      <c r="AL410" s="31"/>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row>
    <row r="411" spans="1:86" ht="15">
      <c r="A411" s="31"/>
      <c r="B411" s="31"/>
      <c r="C411" s="31"/>
      <c r="D411" s="31"/>
      <c r="E411" s="31"/>
      <c r="F411" s="31"/>
      <c r="G411" s="31"/>
      <c r="H411" s="31"/>
      <c r="I411" s="31"/>
      <c r="J411" s="31"/>
      <c r="K411" s="31"/>
      <c r="L411" s="31"/>
      <c r="M411" s="31"/>
      <c r="N411" s="31"/>
      <c r="O411" s="31"/>
      <c r="P411" s="31"/>
      <c r="Q411" s="31"/>
      <c r="R411" s="52"/>
      <c r="S411" s="52"/>
      <c r="T411" s="52"/>
      <c r="U411" s="52"/>
      <c r="V411" s="52"/>
      <c r="W411" s="52"/>
      <c r="X411" s="52"/>
      <c r="Y411" s="52"/>
      <c r="Z411" s="52"/>
      <c r="AA411" s="52"/>
      <c r="AB411" s="52"/>
      <c r="AC411" s="9"/>
      <c r="AD411" s="9"/>
      <c r="AE411" s="9"/>
      <c r="AF411" s="31"/>
      <c r="AG411" s="31"/>
      <c r="AH411" s="31"/>
      <c r="AI411" s="31"/>
      <c r="AJ411" s="31"/>
      <c r="AK411" s="68"/>
      <c r="AL411" s="3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row>
    <row r="412" spans="1:86" ht="15">
      <c r="A412" s="31"/>
      <c r="B412" s="31"/>
      <c r="C412" s="31"/>
      <c r="D412" s="31"/>
      <c r="E412" s="31"/>
      <c r="F412" s="31"/>
      <c r="G412" s="31"/>
      <c r="H412" s="31"/>
      <c r="I412" s="31"/>
      <c r="J412" s="31"/>
      <c r="K412" s="31"/>
      <c r="L412" s="31"/>
      <c r="M412" s="31"/>
      <c r="N412" s="31"/>
      <c r="O412" s="31"/>
      <c r="P412" s="31"/>
      <c r="Q412" s="31"/>
      <c r="R412" s="52"/>
      <c r="S412" s="52"/>
      <c r="T412" s="52"/>
      <c r="U412" s="52"/>
      <c r="V412" s="52"/>
      <c r="W412" s="52"/>
      <c r="X412" s="52"/>
      <c r="Y412" s="52"/>
      <c r="Z412" s="52"/>
      <c r="AA412" s="52"/>
      <c r="AB412" s="52"/>
      <c r="AC412" s="9"/>
      <c r="AD412" s="9"/>
      <c r="AE412" s="9"/>
      <c r="AF412" s="31"/>
      <c r="AG412" s="31"/>
      <c r="AH412" s="31"/>
      <c r="AI412" s="31"/>
      <c r="AJ412" s="31"/>
      <c r="AK412" s="68"/>
      <c r="AL412" s="31"/>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row>
    <row r="413" spans="1:86" ht="15">
      <c r="A413" s="31"/>
      <c r="B413" s="31"/>
      <c r="C413" s="31"/>
      <c r="D413" s="31"/>
      <c r="E413" s="31"/>
      <c r="F413" s="31"/>
      <c r="G413" s="31"/>
      <c r="H413" s="31"/>
      <c r="I413" s="31"/>
      <c r="J413" s="31"/>
      <c r="K413" s="31"/>
      <c r="L413" s="31"/>
      <c r="M413" s="31"/>
      <c r="N413" s="31"/>
      <c r="O413" s="31"/>
      <c r="P413" s="31"/>
      <c r="Q413" s="31"/>
      <c r="R413" s="52"/>
      <c r="S413" s="52"/>
      <c r="T413" s="52"/>
      <c r="U413" s="52"/>
      <c r="V413" s="52"/>
      <c r="W413" s="52"/>
      <c r="X413" s="52"/>
      <c r="Y413" s="52"/>
      <c r="Z413" s="52"/>
      <c r="AA413" s="52"/>
      <c r="AB413" s="52"/>
      <c r="AC413" s="9"/>
      <c r="AD413" s="9"/>
      <c r="AE413" s="9"/>
      <c r="AF413" s="31"/>
      <c r="AG413" s="31"/>
      <c r="AH413" s="31"/>
      <c r="AI413" s="31"/>
      <c r="AJ413" s="31"/>
      <c r="AK413" s="68"/>
      <c r="AL413" s="31"/>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row>
    <row r="414" spans="1:86" ht="15">
      <c r="A414" s="31"/>
      <c r="B414" s="31"/>
      <c r="C414" s="31"/>
      <c r="D414" s="31"/>
      <c r="E414" s="31"/>
      <c r="F414" s="31"/>
      <c r="G414" s="31"/>
      <c r="H414" s="31"/>
      <c r="I414" s="31"/>
      <c r="J414" s="31"/>
      <c r="K414" s="31"/>
      <c r="L414" s="31"/>
      <c r="M414" s="31"/>
      <c r="N414" s="31"/>
      <c r="O414" s="31"/>
      <c r="P414" s="31"/>
      <c r="Q414" s="31"/>
      <c r="R414" s="52"/>
      <c r="S414" s="52"/>
      <c r="T414" s="52"/>
      <c r="U414" s="52"/>
      <c r="V414" s="52"/>
      <c r="W414" s="52"/>
      <c r="X414" s="52"/>
      <c r="Y414" s="52"/>
      <c r="Z414" s="52"/>
      <c r="AA414" s="52"/>
      <c r="AB414" s="52"/>
      <c r="AC414" s="9"/>
      <c r="AD414" s="9"/>
      <c r="AE414" s="9"/>
      <c r="AF414" s="31"/>
      <c r="AG414" s="31"/>
      <c r="AH414" s="31"/>
      <c r="AI414" s="31"/>
      <c r="AJ414" s="31"/>
      <c r="AK414" s="68"/>
      <c r="AL414" s="31"/>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row>
    <row r="415" spans="1:86" ht="15">
      <c r="A415" s="31"/>
      <c r="B415" s="31"/>
      <c r="C415" s="31"/>
      <c r="D415" s="31"/>
      <c r="E415" s="31"/>
      <c r="F415" s="31"/>
      <c r="G415" s="31"/>
      <c r="H415" s="31"/>
      <c r="I415" s="31"/>
      <c r="J415" s="31"/>
      <c r="K415" s="31"/>
      <c r="L415" s="31"/>
      <c r="M415" s="31"/>
      <c r="N415" s="31"/>
      <c r="O415" s="31"/>
      <c r="P415" s="31"/>
      <c r="Q415" s="31"/>
      <c r="R415" s="52"/>
      <c r="S415" s="52"/>
      <c r="T415" s="52"/>
      <c r="U415" s="52"/>
      <c r="V415" s="52"/>
      <c r="W415" s="52"/>
      <c r="X415" s="52"/>
      <c r="Y415" s="52"/>
      <c r="Z415" s="52"/>
      <c r="AA415" s="52"/>
      <c r="AB415" s="52"/>
      <c r="AC415" s="9"/>
      <c r="AD415" s="9"/>
      <c r="AE415" s="9"/>
      <c r="AF415" s="31"/>
      <c r="AG415" s="31"/>
      <c r="AH415" s="31"/>
      <c r="AI415" s="31"/>
      <c r="AJ415" s="31"/>
      <c r="AK415" s="68"/>
      <c r="AL415" s="31"/>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row>
    <row r="416" spans="1:86" ht="15">
      <c r="A416" s="31"/>
      <c r="B416" s="31"/>
      <c r="C416" s="31"/>
      <c r="D416" s="31"/>
      <c r="E416" s="31"/>
      <c r="F416" s="31"/>
      <c r="G416" s="31"/>
      <c r="H416" s="31"/>
      <c r="I416" s="31"/>
      <c r="J416" s="31"/>
      <c r="K416" s="31"/>
      <c r="L416" s="31"/>
      <c r="M416" s="31"/>
      <c r="N416" s="31"/>
      <c r="O416" s="31"/>
      <c r="P416" s="31"/>
      <c r="Q416" s="31"/>
      <c r="R416" s="52"/>
      <c r="S416" s="52"/>
      <c r="T416" s="52"/>
      <c r="U416" s="52"/>
      <c r="V416" s="52"/>
      <c r="W416" s="52"/>
      <c r="X416" s="52"/>
      <c r="Y416" s="52"/>
      <c r="Z416" s="52"/>
      <c r="AA416" s="52"/>
      <c r="AB416" s="52"/>
      <c r="AC416" s="9"/>
      <c r="AD416" s="9"/>
      <c r="AE416" s="9"/>
      <c r="AF416" s="31"/>
      <c r="AG416" s="31"/>
      <c r="AH416" s="31"/>
      <c r="AI416" s="31"/>
      <c r="AJ416" s="31"/>
      <c r="AK416" s="68"/>
      <c r="AL416" s="31"/>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row>
    <row r="417" spans="1:86" ht="15">
      <c r="A417" s="31"/>
      <c r="B417" s="31"/>
      <c r="C417" s="31"/>
      <c r="D417" s="31"/>
      <c r="E417" s="31"/>
      <c r="F417" s="31"/>
      <c r="G417" s="31"/>
      <c r="H417" s="31"/>
      <c r="I417" s="31"/>
      <c r="J417" s="31"/>
      <c r="K417" s="31"/>
      <c r="L417" s="31"/>
      <c r="M417" s="31"/>
      <c r="N417" s="31"/>
      <c r="O417" s="31"/>
      <c r="P417" s="31"/>
      <c r="Q417" s="31"/>
      <c r="R417" s="52"/>
      <c r="S417" s="52"/>
      <c r="T417" s="52"/>
      <c r="U417" s="52"/>
      <c r="V417" s="52"/>
      <c r="W417" s="52"/>
      <c r="X417" s="52"/>
      <c r="Y417" s="52"/>
      <c r="Z417" s="52"/>
      <c r="AA417" s="52"/>
      <c r="AB417" s="52"/>
      <c r="AC417" s="9"/>
      <c r="AD417" s="9"/>
      <c r="AE417" s="9"/>
      <c r="AF417" s="31"/>
      <c r="AG417" s="31"/>
      <c r="AH417" s="31"/>
      <c r="AI417" s="31"/>
      <c r="AJ417" s="31"/>
      <c r="AK417" s="68"/>
      <c r="AL417" s="31"/>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row>
    <row r="418" spans="1:86" ht="15">
      <c r="A418" s="31"/>
      <c r="B418" s="31"/>
      <c r="C418" s="31"/>
      <c r="D418" s="31"/>
      <c r="E418" s="31"/>
      <c r="F418" s="31"/>
      <c r="G418" s="31"/>
      <c r="H418" s="31"/>
      <c r="I418" s="31"/>
      <c r="J418" s="31"/>
      <c r="K418" s="31"/>
      <c r="L418" s="31"/>
      <c r="M418" s="31"/>
      <c r="N418" s="31"/>
      <c r="O418" s="31"/>
      <c r="P418" s="31"/>
      <c r="Q418" s="31"/>
      <c r="R418" s="52"/>
      <c r="S418" s="52"/>
      <c r="T418" s="52"/>
      <c r="U418" s="52"/>
      <c r="V418" s="52"/>
      <c r="W418" s="52"/>
      <c r="X418" s="52"/>
      <c r="Y418" s="52"/>
      <c r="Z418" s="52"/>
      <c r="AA418" s="52"/>
      <c r="AB418" s="52"/>
      <c r="AC418" s="9"/>
      <c r="AD418" s="9"/>
      <c r="AE418" s="9"/>
      <c r="AF418" s="31"/>
      <c r="AG418" s="31"/>
      <c r="AH418" s="31"/>
      <c r="AI418" s="31"/>
      <c r="AJ418" s="31"/>
      <c r="AK418" s="68"/>
      <c r="AL418" s="31"/>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row>
    <row r="419" spans="1:86" ht="15">
      <c r="A419" s="31"/>
      <c r="B419" s="31"/>
      <c r="C419" s="31"/>
      <c r="D419" s="31"/>
      <c r="E419" s="31"/>
      <c r="F419" s="31"/>
      <c r="G419" s="31"/>
      <c r="H419" s="31"/>
      <c r="I419" s="31"/>
      <c r="J419" s="31"/>
      <c r="K419" s="31"/>
      <c r="L419" s="31"/>
      <c r="M419" s="31"/>
      <c r="N419" s="31"/>
      <c r="O419" s="31"/>
      <c r="P419" s="31"/>
      <c r="Q419" s="31"/>
      <c r="R419" s="52"/>
      <c r="S419" s="52"/>
      <c r="T419" s="52"/>
      <c r="U419" s="52"/>
      <c r="V419" s="52"/>
      <c r="W419" s="52"/>
      <c r="X419" s="52"/>
      <c r="Y419" s="52"/>
      <c r="Z419" s="52"/>
      <c r="AA419" s="52"/>
      <c r="AB419" s="52"/>
      <c r="AC419" s="9"/>
      <c r="AD419" s="9"/>
      <c r="AE419" s="9"/>
      <c r="AF419" s="31"/>
      <c r="AG419" s="31"/>
      <c r="AH419" s="31"/>
      <c r="AI419" s="31"/>
      <c r="AJ419" s="31"/>
      <c r="AK419" s="68"/>
      <c r="AL419" s="31"/>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row>
    <row r="420" spans="1:86" ht="15">
      <c r="A420" s="31"/>
      <c r="B420" s="31"/>
      <c r="C420" s="31"/>
      <c r="D420" s="31"/>
      <c r="E420" s="31"/>
      <c r="F420" s="31"/>
      <c r="G420" s="31"/>
      <c r="H420" s="31"/>
      <c r="I420" s="31"/>
      <c r="J420" s="31"/>
      <c r="K420" s="31"/>
      <c r="L420" s="31"/>
      <c r="M420" s="31"/>
      <c r="N420" s="31"/>
      <c r="O420" s="31"/>
      <c r="P420" s="31"/>
      <c r="Q420" s="31"/>
      <c r="R420" s="52"/>
      <c r="S420" s="52"/>
      <c r="T420" s="52"/>
      <c r="U420" s="52"/>
      <c r="V420" s="52"/>
      <c r="W420" s="52"/>
      <c r="X420" s="52"/>
      <c r="Y420" s="52"/>
      <c r="Z420" s="52"/>
      <c r="AA420" s="52"/>
      <c r="AB420" s="52"/>
      <c r="AC420" s="9"/>
      <c r="AD420" s="9"/>
      <c r="AE420" s="9"/>
      <c r="AF420" s="31"/>
      <c r="AG420" s="31"/>
      <c r="AH420" s="31"/>
      <c r="AI420" s="31"/>
      <c r="AJ420" s="31"/>
      <c r="AK420" s="68"/>
      <c r="AL420" s="31"/>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row>
    <row r="421" spans="1:86" ht="15">
      <c r="A421" s="31"/>
      <c r="B421" s="31"/>
      <c r="C421" s="31"/>
      <c r="D421" s="31"/>
      <c r="E421" s="31"/>
      <c r="F421" s="31"/>
      <c r="G421" s="31"/>
      <c r="H421" s="31"/>
      <c r="I421" s="31"/>
      <c r="J421" s="31"/>
      <c r="K421" s="31"/>
      <c r="L421" s="31"/>
      <c r="M421" s="31"/>
      <c r="N421" s="31"/>
      <c r="O421" s="31"/>
      <c r="P421" s="31"/>
      <c r="Q421" s="31"/>
      <c r="R421" s="52"/>
      <c r="S421" s="52"/>
      <c r="T421" s="52"/>
      <c r="U421" s="52"/>
      <c r="V421" s="52"/>
      <c r="W421" s="52"/>
      <c r="X421" s="52"/>
      <c r="Y421" s="52"/>
      <c r="Z421" s="52"/>
      <c r="AA421" s="52"/>
      <c r="AB421" s="52"/>
      <c r="AC421" s="9"/>
      <c r="AD421" s="9"/>
      <c r="AE421" s="9"/>
      <c r="AF421" s="31"/>
      <c r="AG421" s="31"/>
      <c r="AH421" s="31"/>
      <c r="AI421" s="31"/>
      <c r="AJ421" s="31"/>
      <c r="AK421" s="68"/>
      <c r="AL421" s="3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row>
    <row r="422" spans="1:86" ht="15">
      <c r="A422" s="31"/>
      <c r="B422" s="31"/>
      <c r="C422" s="31"/>
      <c r="D422" s="31"/>
      <c r="E422" s="31"/>
      <c r="F422" s="31"/>
      <c r="G422" s="31"/>
      <c r="H422" s="31"/>
      <c r="I422" s="31"/>
      <c r="J422" s="31"/>
      <c r="K422" s="31"/>
      <c r="L422" s="31"/>
      <c r="M422" s="31"/>
      <c r="N422" s="31"/>
      <c r="O422" s="31"/>
      <c r="P422" s="31"/>
      <c r="Q422" s="31"/>
      <c r="R422" s="52"/>
      <c r="S422" s="52"/>
      <c r="T422" s="52"/>
      <c r="U422" s="52"/>
      <c r="V422" s="52"/>
      <c r="W422" s="52"/>
      <c r="X422" s="52"/>
      <c r="Y422" s="52"/>
      <c r="Z422" s="52"/>
      <c r="AA422" s="52"/>
      <c r="AB422" s="52"/>
      <c r="AC422" s="9"/>
      <c r="AD422" s="9"/>
      <c r="AE422" s="9"/>
      <c r="AF422" s="31"/>
      <c r="AG422" s="31"/>
      <c r="AH422" s="31"/>
      <c r="AI422" s="31"/>
      <c r="AJ422" s="31"/>
      <c r="AK422" s="68"/>
      <c r="AL422" s="31"/>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row>
    <row r="423" spans="1:86" ht="15">
      <c r="A423" s="31"/>
      <c r="B423" s="31"/>
      <c r="C423" s="31"/>
      <c r="D423" s="31"/>
      <c r="E423" s="31"/>
      <c r="F423" s="31"/>
      <c r="G423" s="31"/>
      <c r="H423" s="31"/>
      <c r="I423" s="31"/>
      <c r="J423" s="31"/>
      <c r="K423" s="31"/>
      <c r="L423" s="31"/>
      <c r="M423" s="31"/>
      <c r="N423" s="31"/>
      <c r="O423" s="31"/>
      <c r="P423" s="31"/>
      <c r="Q423" s="31"/>
      <c r="R423" s="52"/>
      <c r="S423" s="52"/>
      <c r="T423" s="52"/>
      <c r="U423" s="52"/>
      <c r="V423" s="52"/>
      <c r="W423" s="52"/>
      <c r="X423" s="52"/>
      <c r="Y423" s="52"/>
      <c r="Z423" s="52"/>
      <c r="AA423" s="52"/>
      <c r="AB423" s="52"/>
      <c r="AC423" s="9"/>
      <c r="AD423" s="9"/>
      <c r="AE423" s="9"/>
      <c r="AF423" s="31"/>
      <c r="AG423" s="31"/>
      <c r="AH423" s="31"/>
      <c r="AI423" s="31"/>
      <c r="AJ423" s="31"/>
      <c r="AK423" s="68"/>
      <c r="AL423" s="31"/>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row>
    <row r="424" spans="1:86" ht="15">
      <c r="A424" s="31"/>
      <c r="B424" s="31"/>
      <c r="C424" s="31"/>
      <c r="D424" s="31"/>
      <c r="E424" s="31"/>
      <c r="F424" s="31"/>
      <c r="G424" s="31"/>
      <c r="H424" s="31"/>
      <c r="I424" s="31"/>
      <c r="J424" s="31"/>
      <c r="K424" s="31"/>
      <c r="L424" s="31"/>
      <c r="M424" s="31"/>
      <c r="N424" s="31"/>
      <c r="O424" s="31"/>
      <c r="P424" s="31"/>
      <c r="Q424" s="31"/>
      <c r="R424" s="52"/>
      <c r="S424" s="52"/>
      <c r="T424" s="52"/>
      <c r="U424" s="52"/>
      <c r="V424" s="52"/>
      <c r="W424" s="52"/>
      <c r="X424" s="52"/>
      <c r="Y424" s="52"/>
      <c r="Z424" s="52"/>
      <c r="AA424" s="52"/>
      <c r="AB424" s="52"/>
      <c r="AC424" s="9"/>
      <c r="AD424" s="9"/>
      <c r="AE424" s="9"/>
      <c r="AF424" s="31"/>
      <c r="AG424" s="31"/>
      <c r="AH424" s="31"/>
      <c r="AI424" s="31"/>
      <c r="AJ424" s="31"/>
      <c r="AK424" s="68"/>
      <c r="AL424" s="31"/>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row>
    <row r="425" spans="1:86" ht="15">
      <c r="A425" s="31"/>
      <c r="B425" s="31"/>
      <c r="C425" s="31"/>
      <c r="D425" s="31"/>
      <c r="E425" s="31"/>
      <c r="F425" s="31"/>
      <c r="G425" s="31"/>
      <c r="H425" s="31"/>
      <c r="I425" s="31"/>
      <c r="J425" s="31"/>
      <c r="K425" s="31"/>
      <c r="L425" s="31"/>
      <c r="M425" s="31"/>
      <c r="N425" s="31"/>
      <c r="O425" s="31"/>
      <c r="P425" s="31"/>
      <c r="Q425" s="31"/>
      <c r="R425" s="52"/>
      <c r="S425" s="52"/>
      <c r="T425" s="52"/>
      <c r="U425" s="52"/>
      <c r="V425" s="52"/>
      <c r="W425" s="52"/>
      <c r="X425" s="52"/>
      <c r="Y425" s="52"/>
      <c r="Z425" s="52"/>
      <c r="AA425" s="52"/>
      <c r="AB425" s="52"/>
      <c r="AC425" s="9"/>
      <c r="AD425" s="9"/>
      <c r="AE425" s="9"/>
      <c r="AF425" s="31"/>
      <c r="AG425" s="31"/>
      <c r="AH425" s="31"/>
      <c r="AI425" s="31"/>
      <c r="AJ425" s="31"/>
      <c r="AK425" s="68"/>
      <c r="AL425" s="31"/>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row>
    <row r="426" spans="1:86" ht="15">
      <c r="A426" s="31"/>
      <c r="B426" s="31"/>
      <c r="C426" s="31"/>
      <c r="D426" s="31"/>
      <c r="E426" s="31"/>
      <c r="F426" s="31"/>
      <c r="G426" s="31"/>
      <c r="H426" s="31"/>
      <c r="I426" s="31"/>
      <c r="J426" s="31"/>
      <c r="K426" s="31"/>
      <c r="L426" s="31"/>
      <c r="M426" s="31"/>
      <c r="N426" s="31"/>
      <c r="O426" s="31"/>
      <c r="P426" s="31"/>
      <c r="Q426" s="31"/>
      <c r="R426" s="52"/>
      <c r="S426" s="52"/>
      <c r="T426" s="52"/>
      <c r="U426" s="52"/>
      <c r="V426" s="52"/>
      <c r="W426" s="52"/>
      <c r="X426" s="52"/>
      <c r="Y426" s="52"/>
      <c r="Z426" s="52"/>
      <c r="AA426" s="52"/>
      <c r="AB426" s="52"/>
      <c r="AC426" s="9"/>
      <c r="AD426" s="9"/>
      <c r="AE426" s="9"/>
      <c r="AF426" s="31"/>
      <c r="AG426" s="31"/>
      <c r="AH426" s="31"/>
      <c r="AI426" s="31"/>
      <c r="AJ426" s="31"/>
      <c r="AK426" s="68"/>
      <c r="AL426" s="31"/>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row>
    <row r="427" spans="1:86" ht="15">
      <c r="A427" s="31"/>
      <c r="B427" s="31"/>
      <c r="C427" s="31"/>
      <c r="D427" s="31"/>
      <c r="E427" s="31"/>
      <c r="F427" s="31"/>
      <c r="G427" s="31"/>
      <c r="H427" s="31"/>
      <c r="I427" s="31"/>
      <c r="J427" s="31"/>
      <c r="K427" s="31"/>
      <c r="L427" s="31"/>
      <c r="M427" s="31"/>
      <c r="N427" s="31"/>
      <c r="O427" s="31"/>
      <c r="P427" s="31"/>
      <c r="Q427" s="31"/>
      <c r="R427" s="52"/>
      <c r="S427" s="52"/>
      <c r="T427" s="52"/>
      <c r="U427" s="52"/>
      <c r="V427" s="52"/>
      <c r="W427" s="52"/>
      <c r="X427" s="52"/>
      <c r="Y427" s="52"/>
      <c r="Z427" s="52"/>
      <c r="AA427" s="52"/>
      <c r="AB427" s="52"/>
      <c r="AC427" s="9"/>
      <c r="AD427" s="9"/>
      <c r="AE427" s="9"/>
      <c r="AF427" s="31"/>
      <c r="AG427" s="31"/>
      <c r="AH427" s="31"/>
      <c r="AI427" s="31"/>
      <c r="AJ427" s="31"/>
      <c r="AK427" s="68"/>
      <c r="AL427" s="31"/>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row>
    <row r="428" spans="1:86" ht="15">
      <c r="A428" s="31"/>
      <c r="B428" s="31"/>
      <c r="C428" s="31"/>
      <c r="D428" s="31"/>
      <c r="E428" s="31"/>
      <c r="F428" s="31"/>
      <c r="G428" s="31"/>
      <c r="H428" s="31"/>
      <c r="I428" s="31"/>
      <c r="J428" s="31"/>
      <c r="K428" s="31"/>
      <c r="L428" s="31"/>
      <c r="M428" s="31"/>
      <c r="N428" s="31"/>
      <c r="O428" s="31"/>
      <c r="P428" s="31"/>
      <c r="Q428" s="31"/>
      <c r="R428" s="52"/>
      <c r="S428" s="52"/>
      <c r="T428" s="52"/>
      <c r="U428" s="52"/>
      <c r="V428" s="52"/>
      <c r="W428" s="52"/>
      <c r="X428" s="52"/>
      <c r="Y428" s="52"/>
      <c r="Z428" s="52"/>
      <c r="AA428" s="52"/>
      <c r="AB428" s="52"/>
      <c r="AC428" s="9"/>
      <c r="AD428" s="9"/>
      <c r="AE428" s="9"/>
      <c r="AF428" s="31"/>
      <c r="AG428" s="31"/>
      <c r="AH428" s="31"/>
      <c r="AI428" s="31"/>
      <c r="AJ428" s="31"/>
      <c r="AK428" s="68"/>
      <c r="AL428" s="31"/>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row>
    <row r="429" spans="1:86" ht="15">
      <c r="A429" s="31"/>
      <c r="B429" s="31"/>
      <c r="C429" s="31"/>
      <c r="D429" s="31"/>
      <c r="E429" s="31"/>
      <c r="F429" s="31"/>
      <c r="G429" s="31"/>
      <c r="H429" s="31"/>
      <c r="I429" s="31"/>
      <c r="J429" s="31"/>
      <c r="K429" s="31"/>
      <c r="L429" s="31"/>
      <c r="M429" s="31"/>
      <c r="N429" s="31"/>
      <c r="O429" s="31"/>
      <c r="P429" s="31"/>
      <c r="Q429" s="31"/>
      <c r="R429" s="52"/>
      <c r="S429" s="52"/>
      <c r="T429" s="52"/>
      <c r="U429" s="52"/>
      <c r="V429" s="52"/>
      <c r="W429" s="52"/>
      <c r="X429" s="52"/>
      <c r="Y429" s="52"/>
      <c r="Z429" s="52"/>
      <c r="AA429" s="52"/>
      <c r="AB429" s="52"/>
      <c r="AC429" s="9"/>
      <c r="AD429" s="9"/>
      <c r="AE429" s="9"/>
      <c r="AF429" s="31"/>
      <c r="AG429" s="31"/>
      <c r="AH429" s="31"/>
      <c r="AI429" s="31"/>
      <c r="AJ429" s="31"/>
      <c r="AK429" s="68"/>
      <c r="AL429" s="31"/>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row>
    <row r="430" spans="1:86" ht="15">
      <c r="A430" s="31"/>
      <c r="B430" s="31"/>
      <c r="C430" s="31"/>
      <c r="D430" s="31"/>
      <c r="E430" s="31"/>
      <c r="F430" s="31"/>
      <c r="G430" s="31"/>
      <c r="H430" s="31"/>
      <c r="I430" s="31"/>
      <c r="J430" s="31"/>
      <c r="K430" s="31"/>
      <c r="L430" s="31"/>
      <c r="M430" s="31"/>
      <c r="N430" s="31"/>
      <c r="O430" s="31"/>
      <c r="P430" s="31"/>
      <c r="Q430" s="31"/>
      <c r="R430" s="52"/>
      <c r="S430" s="52"/>
      <c r="T430" s="52"/>
      <c r="U430" s="52"/>
      <c r="V430" s="52"/>
      <c r="W430" s="52"/>
      <c r="X430" s="52"/>
      <c r="Y430" s="52"/>
      <c r="Z430" s="52"/>
      <c r="AA430" s="52"/>
      <c r="AB430" s="52"/>
      <c r="AC430" s="9"/>
      <c r="AD430" s="9"/>
      <c r="AE430" s="9"/>
      <c r="AF430" s="31"/>
      <c r="AG430" s="31"/>
      <c r="AH430" s="31"/>
      <c r="AI430" s="31"/>
      <c r="AJ430" s="31"/>
      <c r="AK430" s="68"/>
      <c r="AL430" s="31"/>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row>
    <row r="431" spans="1:86" ht="15">
      <c r="A431" s="31"/>
      <c r="B431" s="31"/>
      <c r="C431" s="31"/>
      <c r="D431" s="31"/>
      <c r="E431" s="31"/>
      <c r="F431" s="31"/>
      <c r="G431" s="31"/>
      <c r="H431" s="31"/>
      <c r="I431" s="31"/>
      <c r="J431" s="31"/>
      <c r="K431" s="31"/>
      <c r="L431" s="31"/>
      <c r="M431" s="31"/>
      <c r="N431" s="31"/>
      <c r="O431" s="31"/>
      <c r="P431" s="31"/>
      <c r="Q431" s="31"/>
      <c r="R431" s="52"/>
      <c r="S431" s="52"/>
      <c r="T431" s="52"/>
      <c r="U431" s="52"/>
      <c r="V431" s="52"/>
      <c r="W431" s="52"/>
      <c r="X431" s="52"/>
      <c r="Y431" s="52"/>
      <c r="Z431" s="52"/>
      <c r="AA431" s="52"/>
      <c r="AB431" s="52"/>
      <c r="AC431" s="9"/>
      <c r="AD431" s="9"/>
      <c r="AE431" s="9"/>
      <c r="AF431" s="31"/>
      <c r="AG431" s="31"/>
      <c r="AH431" s="31"/>
      <c r="AI431" s="31"/>
      <c r="AJ431" s="31"/>
      <c r="AK431" s="68"/>
      <c r="AL431" s="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row>
    <row r="432" spans="1:86" ht="15">
      <c r="A432" s="31"/>
      <c r="B432" s="31"/>
      <c r="C432" s="31"/>
      <c r="D432" s="31"/>
      <c r="E432" s="31"/>
      <c r="F432" s="31"/>
      <c r="G432" s="31"/>
      <c r="H432" s="31"/>
      <c r="I432" s="31"/>
      <c r="J432" s="31"/>
      <c r="K432" s="31"/>
      <c r="L432" s="31"/>
      <c r="M432" s="31"/>
      <c r="N432" s="31"/>
      <c r="O432" s="31"/>
      <c r="P432" s="31"/>
      <c r="Q432" s="31"/>
      <c r="R432" s="52"/>
      <c r="S432" s="52"/>
      <c r="T432" s="52"/>
      <c r="U432" s="52"/>
      <c r="V432" s="52"/>
      <c r="W432" s="52"/>
      <c r="X432" s="52"/>
      <c r="Y432" s="52"/>
      <c r="Z432" s="52"/>
      <c r="AA432" s="52"/>
      <c r="AB432" s="52"/>
      <c r="AC432" s="9"/>
      <c r="AD432" s="9"/>
      <c r="AE432" s="9"/>
      <c r="AF432" s="31"/>
      <c r="AG432" s="31"/>
      <c r="AH432" s="31"/>
      <c r="AI432" s="31"/>
      <c r="AJ432" s="31"/>
      <c r="AK432" s="68"/>
      <c r="AL432" s="31"/>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row>
    <row r="433" spans="1:86" ht="15">
      <c r="A433" s="31"/>
      <c r="B433" s="31"/>
      <c r="C433" s="31"/>
      <c r="D433" s="31"/>
      <c r="E433" s="31"/>
      <c r="F433" s="31"/>
      <c r="G433" s="31"/>
      <c r="H433" s="31"/>
      <c r="I433" s="31"/>
      <c r="J433" s="31"/>
      <c r="K433" s="31"/>
      <c r="L433" s="31"/>
      <c r="M433" s="31"/>
      <c r="N433" s="31"/>
      <c r="O433" s="31"/>
      <c r="P433" s="31"/>
      <c r="Q433" s="31"/>
      <c r="R433" s="52"/>
      <c r="S433" s="52"/>
      <c r="T433" s="52"/>
      <c r="U433" s="52"/>
      <c r="V433" s="52"/>
      <c r="W433" s="52"/>
      <c r="X433" s="52"/>
      <c r="Y433" s="52"/>
      <c r="Z433" s="52"/>
      <c r="AA433" s="52"/>
      <c r="AB433" s="52"/>
      <c r="AC433" s="9"/>
      <c r="AD433" s="9"/>
      <c r="AE433" s="9"/>
      <c r="AF433" s="31"/>
      <c r="AG433" s="31"/>
      <c r="AH433" s="31"/>
      <c r="AI433" s="31"/>
      <c r="AJ433" s="31"/>
      <c r="AK433" s="68"/>
      <c r="AL433" s="31"/>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row>
    <row r="434" spans="1:86" ht="15">
      <c r="A434" s="31"/>
      <c r="B434" s="31"/>
      <c r="C434" s="31"/>
      <c r="D434" s="31"/>
      <c r="E434" s="31"/>
      <c r="F434" s="31"/>
      <c r="G434" s="31"/>
      <c r="H434" s="31"/>
      <c r="I434" s="31"/>
      <c r="J434" s="31"/>
      <c r="K434" s="31"/>
      <c r="L434" s="31"/>
      <c r="M434" s="31"/>
      <c r="N434" s="31"/>
      <c r="O434" s="31"/>
      <c r="P434" s="31"/>
      <c r="Q434" s="31"/>
      <c r="R434" s="52"/>
      <c r="S434" s="52"/>
      <c r="T434" s="52"/>
      <c r="U434" s="52"/>
      <c r="V434" s="52"/>
      <c r="W434" s="52"/>
      <c r="X434" s="52"/>
      <c r="Y434" s="52"/>
      <c r="Z434" s="52"/>
      <c r="AA434" s="52"/>
      <c r="AB434" s="52"/>
      <c r="AC434" s="9"/>
      <c r="AD434" s="9"/>
      <c r="AE434" s="9"/>
      <c r="AF434" s="31"/>
      <c r="AG434" s="31"/>
      <c r="AH434" s="31"/>
      <c r="AI434" s="31"/>
      <c r="AJ434" s="31"/>
      <c r="AK434" s="68"/>
      <c r="AL434" s="31"/>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row>
    <row r="435" spans="1:86" ht="15">
      <c r="A435" s="31"/>
      <c r="B435" s="31"/>
      <c r="C435" s="31"/>
      <c r="D435" s="31"/>
      <c r="E435" s="31"/>
      <c r="F435" s="31"/>
      <c r="G435" s="31"/>
      <c r="H435" s="31"/>
      <c r="I435" s="31"/>
      <c r="J435" s="31"/>
      <c r="K435" s="31"/>
      <c r="L435" s="31"/>
      <c r="M435" s="31"/>
      <c r="N435" s="31"/>
      <c r="O435" s="31"/>
      <c r="P435" s="31"/>
      <c r="Q435" s="31"/>
      <c r="R435" s="52"/>
      <c r="S435" s="52"/>
      <c r="T435" s="52"/>
      <c r="U435" s="52"/>
      <c r="V435" s="52"/>
      <c r="W435" s="52"/>
      <c r="X435" s="52"/>
      <c r="Y435" s="52"/>
      <c r="Z435" s="52"/>
      <c r="AA435" s="52"/>
      <c r="AB435" s="52"/>
      <c r="AC435" s="9"/>
      <c r="AD435" s="9"/>
      <c r="AE435" s="9"/>
      <c r="AF435" s="31"/>
      <c r="AG435" s="31"/>
      <c r="AH435" s="31"/>
      <c r="AI435" s="31"/>
      <c r="AJ435" s="31"/>
      <c r="AK435" s="68"/>
      <c r="AL435" s="31"/>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row>
    <row r="436" spans="1:86" ht="15">
      <c r="A436" s="31"/>
      <c r="B436" s="31"/>
      <c r="C436" s="31"/>
      <c r="D436" s="31"/>
      <c r="E436" s="31"/>
      <c r="F436" s="31"/>
      <c r="G436" s="31"/>
      <c r="H436" s="31"/>
      <c r="I436" s="31"/>
      <c r="J436" s="31"/>
      <c r="K436" s="31"/>
      <c r="L436" s="31"/>
      <c r="M436" s="31"/>
      <c r="N436" s="31"/>
      <c r="O436" s="31"/>
      <c r="P436" s="31"/>
      <c r="Q436" s="31"/>
      <c r="R436" s="52"/>
      <c r="S436" s="52"/>
      <c r="T436" s="52"/>
      <c r="U436" s="52"/>
      <c r="V436" s="52"/>
      <c r="W436" s="52"/>
      <c r="X436" s="52"/>
      <c r="Y436" s="52"/>
      <c r="Z436" s="52"/>
      <c r="AA436" s="52"/>
      <c r="AB436" s="52"/>
      <c r="AC436" s="9"/>
      <c r="AD436" s="9"/>
      <c r="AE436" s="9"/>
      <c r="AF436" s="31"/>
      <c r="AG436" s="31"/>
      <c r="AH436" s="31"/>
      <c r="AI436" s="31"/>
      <c r="AJ436" s="31"/>
      <c r="AK436" s="68"/>
      <c r="AL436" s="31"/>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row>
    <row r="437" spans="1:86" ht="15">
      <c r="A437" s="31"/>
      <c r="B437" s="31"/>
      <c r="C437" s="31"/>
      <c r="D437" s="31"/>
      <c r="E437" s="31"/>
      <c r="F437" s="31"/>
      <c r="G437" s="31"/>
      <c r="H437" s="31"/>
      <c r="I437" s="31"/>
      <c r="J437" s="31"/>
      <c r="K437" s="31"/>
      <c r="L437" s="31"/>
      <c r="M437" s="31"/>
      <c r="N437" s="31"/>
      <c r="O437" s="31"/>
      <c r="P437" s="31"/>
      <c r="Q437" s="31"/>
      <c r="R437" s="52"/>
      <c r="S437" s="52"/>
      <c r="T437" s="52"/>
      <c r="U437" s="52"/>
      <c r="V437" s="52"/>
      <c r="W437" s="52"/>
      <c r="X437" s="52"/>
      <c r="Y437" s="52"/>
      <c r="Z437" s="52"/>
      <c r="AA437" s="52"/>
      <c r="AB437" s="52"/>
      <c r="AC437" s="9"/>
      <c r="AD437" s="9"/>
      <c r="AE437" s="9"/>
      <c r="AF437" s="31"/>
      <c r="AG437" s="31"/>
      <c r="AH437" s="31"/>
      <c r="AI437" s="31"/>
      <c r="AJ437" s="31"/>
      <c r="AK437" s="68"/>
      <c r="AL437" s="31"/>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row>
    <row r="438" spans="1:86" ht="15">
      <c r="A438" s="31"/>
      <c r="B438" s="31"/>
      <c r="C438" s="31"/>
      <c r="D438" s="31"/>
      <c r="E438" s="31"/>
      <c r="F438" s="31"/>
      <c r="G438" s="31"/>
      <c r="H438" s="31"/>
      <c r="I438" s="31"/>
      <c r="J438" s="31"/>
      <c r="K438" s="31"/>
      <c r="L438" s="31"/>
      <c r="M438" s="31"/>
      <c r="N438" s="31"/>
      <c r="O438" s="31"/>
      <c r="P438" s="31"/>
      <c r="Q438" s="31"/>
      <c r="R438" s="52"/>
      <c r="S438" s="52"/>
      <c r="T438" s="52"/>
      <c r="U438" s="52"/>
      <c r="V438" s="52"/>
      <c r="W438" s="52"/>
      <c r="X438" s="52"/>
      <c r="Y438" s="52"/>
      <c r="Z438" s="52"/>
      <c r="AA438" s="52"/>
      <c r="AB438" s="52"/>
      <c r="AC438" s="9"/>
      <c r="AD438" s="9"/>
      <c r="AE438" s="9"/>
      <c r="AF438" s="31"/>
      <c r="AG438" s="31"/>
      <c r="AH438" s="31"/>
      <c r="AI438" s="31"/>
      <c r="AJ438" s="31"/>
      <c r="AK438" s="68"/>
      <c r="AL438" s="31"/>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row>
    <row r="439" spans="1:86" ht="15">
      <c r="A439" s="31"/>
      <c r="B439" s="31"/>
      <c r="C439" s="31"/>
      <c r="D439" s="31"/>
      <c r="E439" s="31"/>
      <c r="F439" s="31"/>
      <c r="G439" s="31"/>
      <c r="H439" s="31"/>
      <c r="I439" s="31"/>
      <c r="J439" s="31"/>
      <c r="K439" s="31"/>
      <c r="L439" s="31"/>
      <c r="M439" s="31"/>
      <c r="N439" s="31"/>
      <c r="O439" s="31"/>
      <c r="P439" s="31"/>
      <c r="Q439" s="31"/>
      <c r="R439" s="52"/>
      <c r="S439" s="52"/>
      <c r="T439" s="52"/>
      <c r="U439" s="52"/>
      <c r="V439" s="52"/>
      <c r="W439" s="52"/>
      <c r="X439" s="52"/>
      <c r="Y439" s="52"/>
      <c r="Z439" s="52"/>
      <c r="AA439" s="52"/>
      <c r="AB439" s="52"/>
      <c r="AC439" s="9"/>
      <c r="AD439" s="9"/>
      <c r="AE439" s="9"/>
      <c r="AF439" s="31"/>
      <c r="AG439" s="31"/>
      <c r="AH439" s="31"/>
      <c r="AI439" s="31"/>
      <c r="AJ439" s="31"/>
      <c r="AK439" s="68"/>
      <c r="AL439" s="31"/>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row>
    <row r="440" spans="1:86" ht="15">
      <c r="A440" s="31"/>
      <c r="B440" s="31"/>
      <c r="C440" s="31"/>
      <c r="D440" s="31"/>
      <c r="E440" s="31"/>
      <c r="F440" s="31"/>
      <c r="G440" s="31"/>
      <c r="H440" s="31"/>
      <c r="I440" s="31"/>
      <c r="J440" s="31"/>
      <c r="K440" s="31"/>
      <c r="L440" s="31"/>
      <c r="M440" s="31"/>
      <c r="N440" s="31"/>
      <c r="O440" s="31"/>
      <c r="P440" s="31"/>
      <c r="Q440" s="31"/>
      <c r="R440" s="52"/>
      <c r="S440" s="52"/>
      <c r="T440" s="52"/>
      <c r="U440" s="52"/>
      <c r="V440" s="52"/>
      <c r="W440" s="52"/>
      <c r="X440" s="52"/>
      <c r="Y440" s="52"/>
      <c r="Z440" s="52"/>
      <c r="AA440" s="52"/>
      <c r="AB440" s="52"/>
      <c r="AC440" s="9"/>
      <c r="AD440" s="9"/>
      <c r="AE440" s="9"/>
      <c r="AF440" s="31"/>
      <c r="AG440" s="31"/>
      <c r="AH440" s="31"/>
      <c r="AI440" s="31"/>
      <c r="AJ440" s="31"/>
      <c r="AK440" s="68"/>
      <c r="AL440" s="31"/>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row>
    <row r="441" spans="1:86" ht="33" customHeight="1">
      <c r="A441" s="31"/>
      <c r="B441" s="31"/>
      <c r="C441" s="31"/>
      <c r="D441" s="31"/>
      <c r="E441" s="31"/>
      <c r="F441" s="31"/>
      <c r="G441" s="31"/>
      <c r="H441" s="31"/>
      <c r="I441" s="31"/>
      <c r="J441" s="31"/>
      <c r="K441" s="31"/>
      <c r="L441" s="31"/>
      <c r="M441" s="31"/>
      <c r="N441" s="31"/>
      <c r="O441" s="31"/>
      <c r="P441" s="31"/>
      <c r="Q441" s="31"/>
      <c r="R441" s="52"/>
      <c r="S441" s="52"/>
      <c r="T441" s="52"/>
      <c r="U441" s="52"/>
      <c r="V441" s="52"/>
      <c r="W441" s="52"/>
      <c r="X441" s="52"/>
      <c r="Y441" s="52"/>
      <c r="Z441" s="52"/>
      <c r="AA441" s="52"/>
      <c r="AB441" s="52"/>
      <c r="AC441" s="9"/>
      <c r="AD441" s="9"/>
      <c r="AE441" s="9"/>
      <c r="AF441" s="31"/>
      <c r="AG441" s="31"/>
      <c r="AH441" s="31"/>
      <c r="AI441" s="31"/>
      <c r="AJ441" s="31"/>
      <c r="AK441" s="68"/>
      <c r="AL441" s="3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row>
    <row r="442" spans="1:86" ht="15">
      <c r="A442" s="31"/>
      <c r="B442" s="31"/>
      <c r="C442" s="31"/>
      <c r="D442" s="31"/>
      <c r="E442" s="31"/>
      <c r="F442" s="31"/>
      <c r="G442" s="31"/>
      <c r="H442" s="31"/>
      <c r="I442" s="31"/>
      <c r="J442" s="31"/>
      <c r="K442" s="31"/>
      <c r="L442" s="31"/>
      <c r="M442" s="31"/>
      <c r="N442" s="31"/>
      <c r="O442" s="31"/>
      <c r="P442" s="31"/>
      <c r="Q442" s="31"/>
      <c r="R442" s="52"/>
      <c r="S442" s="52"/>
      <c r="T442" s="52"/>
      <c r="U442" s="52"/>
      <c r="V442" s="52"/>
      <c r="W442" s="52"/>
      <c r="X442" s="52"/>
      <c r="Y442" s="52"/>
      <c r="Z442" s="52"/>
      <c r="AA442" s="52"/>
      <c r="AB442" s="52"/>
      <c r="AC442" s="9"/>
      <c r="AD442" s="9"/>
      <c r="AE442" s="9"/>
      <c r="AF442" s="31"/>
      <c r="AG442" s="31"/>
      <c r="AH442" s="31"/>
      <c r="AI442" s="31"/>
      <c r="AJ442" s="31"/>
      <c r="AK442" s="68"/>
      <c r="AL442" s="31"/>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row>
    <row r="443" spans="1:86" ht="32.25" customHeight="1">
      <c r="A443" s="31"/>
      <c r="B443" s="31"/>
      <c r="C443" s="31"/>
      <c r="D443" s="31"/>
      <c r="E443" s="31"/>
      <c r="F443" s="31"/>
      <c r="G443" s="31"/>
      <c r="H443" s="31"/>
      <c r="I443" s="31"/>
      <c r="J443" s="31"/>
      <c r="K443" s="31"/>
      <c r="L443" s="31"/>
      <c r="M443" s="31"/>
      <c r="N443" s="31"/>
      <c r="O443" s="31"/>
      <c r="P443" s="31"/>
      <c r="Q443" s="31"/>
      <c r="R443" s="52"/>
      <c r="S443" s="52"/>
      <c r="T443" s="52"/>
      <c r="U443" s="52"/>
      <c r="V443" s="52"/>
      <c r="W443" s="52"/>
      <c r="X443" s="52"/>
      <c r="Y443" s="52"/>
      <c r="Z443" s="52"/>
      <c r="AA443" s="52"/>
      <c r="AB443" s="52"/>
      <c r="AF443" s="31"/>
      <c r="AG443" s="31"/>
      <c r="AH443" s="31"/>
      <c r="AI443" s="31"/>
      <c r="AJ443" s="31"/>
      <c r="AK443" s="68"/>
      <c r="AL443" s="31"/>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row>
    <row r="444" spans="1:86" ht="15">
      <c r="A444" s="31"/>
      <c r="B444" s="31"/>
      <c r="C444" s="31"/>
      <c r="D444" s="31"/>
      <c r="E444" s="31"/>
      <c r="F444" s="31"/>
      <c r="G444" s="31"/>
      <c r="H444" s="31"/>
      <c r="I444" s="31"/>
      <c r="J444" s="31"/>
      <c r="K444" s="31"/>
      <c r="L444" s="31"/>
      <c r="M444" s="31"/>
      <c r="N444" s="31"/>
      <c r="O444" s="31"/>
      <c r="P444" s="31"/>
      <c r="Q444" s="31"/>
      <c r="R444" s="52"/>
      <c r="S444" s="52"/>
      <c r="T444" s="52"/>
      <c r="U444" s="52"/>
      <c r="V444" s="52"/>
      <c r="W444" s="52"/>
      <c r="X444" s="52"/>
      <c r="Y444" s="52"/>
      <c r="Z444" s="52"/>
      <c r="AA444" s="52"/>
      <c r="AB444" s="52"/>
      <c r="AF444" s="31"/>
      <c r="AG444" s="31"/>
      <c r="AH444" s="31"/>
      <c r="AI444" s="31"/>
      <c r="AJ444" s="31"/>
      <c r="AK444" s="68"/>
      <c r="AL444" s="31"/>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row>
    <row r="445" spans="1:86" ht="15">
      <c r="A445" s="31"/>
      <c r="B445" s="31"/>
      <c r="C445" s="31"/>
      <c r="D445" s="31"/>
      <c r="E445" s="31"/>
      <c r="F445" s="31"/>
      <c r="G445" s="31"/>
      <c r="H445" s="31"/>
      <c r="I445" s="31"/>
      <c r="J445" s="31"/>
      <c r="K445" s="31"/>
      <c r="L445" s="31"/>
      <c r="M445" s="31"/>
      <c r="N445" s="31"/>
      <c r="O445" s="31"/>
      <c r="P445" s="31"/>
      <c r="Q445" s="31"/>
      <c r="R445" s="52"/>
      <c r="S445" s="52"/>
      <c r="T445" s="52"/>
      <c r="U445" s="52"/>
      <c r="V445" s="52"/>
      <c r="W445" s="52"/>
      <c r="X445" s="52"/>
      <c r="Y445" s="52"/>
      <c r="Z445" s="52"/>
      <c r="AA445" s="52"/>
      <c r="AB445" s="52"/>
      <c r="AF445" s="31"/>
      <c r="AG445" s="31"/>
      <c r="AH445" s="31"/>
      <c r="AI445" s="31"/>
      <c r="AJ445" s="31"/>
      <c r="AK445" s="68"/>
      <c r="AL445" s="31"/>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row>
    <row r="446" spans="1:86" ht="15">
      <c r="A446" s="31"/>
      <c r="B446" s="31"/>
      <c r="C446" s="31"/>
      <c r="D446" s="31"/>
      <c r="E446" s="31"/>
      <c r="F446" s="31"/>
      <c r="G446" s="31"/>
      <c r="H446" s="31"/>
      <c r="I446" s="31"/>
      <c r="J446" s="31"/>
      <c r="K446" s="31"/>
      <c r="L446" s="31"/>
      <c r="M446" s="31"/>
      <c r="N446" s="31"/>
      <c r="O446" s="31"/>
      <c r="P446" s="31"/>
      <c r="Q446" s="31"/>
      <c r="R446" s="52"/>
      <c r="S446" s="52"/>
      <c r="T446" s="52"/>
      <c r="U446" s="52"/>
      <c r="V446" s="52"/>
      <c r="W446" s="52"/>
      <c r="X446" s="52"/>
      <c r="Y446" s="52"/>
      <c r="Z446" s="52"/>
      <c r="AA446" s="52"/>
      <c r="AB446" s="52"/>
      <c r="AF446" s="31"/>
      <c r="AG446" s="31"/>
      <c r="AH446" s="31"/>
      <c r="AI446" s="31"/>
      <c r="AJ446" s="31"/>
      <c r="AK446" s="68"/>
      <c r="AL446" s="31"/>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row>
    <row r="447" spans="1:86" ht="15">
      <c r="A447" s="31"/>
      <c r="B447" s="31"/>
      <c r="C447" s="31"/>
      <c r="D447" s="31"/>
      <c r="E447" s="31"/>
      <c r="F447" s="31"/>
      <c r="G447" s="31"/>
      <c r="H447" s="31"/>
      <c r="I447" s="31"/>
      <c r="J447" s="31"/>
      <c r="K447" s="31"/>
      <c r="L447" s="31"/>
      <c r="M447" s="31"/>
      <c r="N447" s="31"/>
      <c r="O447" s="31"/>
      <c r="P447" s="31"/>
      <c r="Q447" s="31"/>
      <c r="R447" s="52"/>
      <c r="S447" s="52"/>
      <c r="T447" s="52"/>
      <c r="U447" s="52"/>
      <c r="V447" s="52"/>
      <c r="W447" s="52"/>
      <c r="X447" s="52"/>
      <c r="Y447" s="52"/>
      <c r="Z447" s="52"/>
      <c r="AA447" s="52"/>
      <c r="AB447" s="52"/>
      <c r="AF447" s="31"/>
      <c r="AG447" s="31"/>
      <c r="AH447" s="31"/>
      <c r="AI447" s="31"/>
      <c r="AJ447" s="31"/>
      <c r="AK447" s="68"/>
      <c r="AL447" s="31"/>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row>
    <row r="448" spans="1:86" ht="15">
      <c r="A448" s="31"/>
      <c r="B448" s="31"/>
      <c r="C448" s="31"/>
      <c r="D448" s="31"/>
      <c r="E448" s="31"/>
      <c r="F448" s="31"/>
      <c r="G448" s="31"/>
      <c r="H448" s="31"/>
      <c r="I448" s="31"/>
      <c r="J448" s="31"/>
      <c r="K448" s="31"/>
      <c r="L448" s="31"/>
      <c r="M448" s="31"/>
      <c r="N448" s="31"/>
      <c r="O448" s="31"/>
      <c r="P448" s="31"/>
      <c r="Q448" s="31"/>
      <c r="R448" s="52"/>
      <c r="S448" s="52"/>
      <c r="T448" s="52"/>
      <c r="U448" s="52"/>
      <c r="V448" s="52"/>
      <c r="W448" s="52"/>
      <c r="X448" s="52"/>
      <c r="Y448" s="52"/>
      <c r="Z448" s="52"/>
      <c r="AA448" s="52"/>
      <c r="AB448" s="52"/>
      <c r="AF448" s="31"/>
      <c r="AG448" s="31"/>
      <c r="AH448" s="31"/>
      <c r="AI448" s="31"/>
      <c r="AJ448" s="31"/>
      <c r="AK448" s="68"/>
      <c r="AL448" s="31"/>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row>
    <row r="449" spans="1:86" ht="15">
      <c r="A449" s="31"/>
      <c r="B449" s="31"/>
      <c r="C449" s="31"/>
      <c r="D449" s="31"/>
      <c r="E449" s="31"/>
      <c r="F449" s="31"/>
      <c r="G449" s="31"/>
      <c r="H449" s="31"/>
      <c r="I449" s="31"/>
      <c r="J449" s="31"/>
      <c r="K449" s="31"/>
      <c r="L449" s="31"/>
      <c r="M449" s="31"/>
      <c r="N449" s="31"/>
      <c r="O449" s="31"/>
      <c r="P449" s="31"/>
      <c r="Q449" s="31"/>
      <c r="R449" s="52"/>
      <c r="S449" s="52"/>
      <c r="T449" s="52"/>
      <c r="U449" s="52"/>
      <c r="V449" s="52"/>
      <c r="W449" s="52"/>
      <c r="X449" s="52"/>
      <c r="Y449" s="52"/>
      <c r="Z449" s="52"/>
      <c r="AA449" s="52"/>
      <c r="AB449" s="52"/>
      <c r="AF449" s="31"/>
      <c r="AG449" s="31"/>
      <c r="AH449" s="31"/>
      <c r="AI449" s="31"/>
      <c r="AJ449" s="31"/>
      <c r="AK449" s="68"/>
      <c r="AL449" s="31"/>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row>
    <row r="450" spans="1:86" ht="15">
      <c r="A450" s="31"/>
      <c r="B450" s="31"/>
      <c r="C450" s="31"/>
      <c r="D450" s="31"/>
      <c r="E450" s="31"/>
      <c r="F450" s="31"/>
      <c r="G450" s="31"/>
      <c r="H450" s="31"/>
      <c r="I450" s="31"/>
      <c r="J450" s="31"/>
      <c r="K450" s="31"/>
      <c r="L450" s="31"/>
      <c r="M450" s="31"/>
      <c r="N450" s="31"/>
      <c r="O450" s="31"/>
      <c r="P450" s="31"/>
      <c r="Q450" s="31"/>
      <c r="R450" s="52"/>
      <c r="S450" s="52"/>
      <c r="T450" s="52"/>
      <c r="U450" s="52"/>
      <c r="V450" s="52"/>
      <c r="W450" s="52"/>
      <c r="X450" s="52"/>
      <c r="Y450" s="52"/>
      <c r="Z450" s="52"/>
      <c r="AA450" s="52"/>
      <c r="AB450" s="52"/>
      <c r="AF450" s="31"/>
      <c r="AG450" s="31"/>
      <c r="AH450" s="31"/>
      <c r="AI450" s="31"/>
      <c r="AJ450" s="31"/>
      <c r="AK450" s="68"/>
      <c r="AL450" s="31"/>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row>
    <row r="451" spans="1:86" ht="15">
      <c r="A451" s="31"/>
      <c r="B451" s="31"/>
      <c r="C451" s="31"/>
      <c r="D451" s="31"/>
      <c r="E451" s="31"/>
      <c r="F451" s="31"/>
      <c r="G451" s="31"/>
      <c r="H451" s="31"/>
      <c r="I451" s="31"/>
      <c r="J451" s="31"/>
      <c r="K451" s="31"/>
      <c r="L451" s="31"/>
      <c r="M451" s="31"/>
      <c r="N451" s="31"/>
      <c r="O451" s="31"/>
      <c r="P451" s="31"/>
      <c r="Q451" s="31"/>
      <c r="R451" s="52"/>
      <c r="S451" s="52"/>
      <c r="T451" s="52"/>
      <c r="U451" s="52"/>
      <c r="V451" s="52"/>
      <c r="W451" s="52"/>
      <c r="X451" s="52"/>
      <c r="Y451" s="52"/>
      <c r="Z451" s="52"/>
      <c r="AA451" s="52"/>
      <c r="AB451" s="52"/>
      <c r="AF451" s="31"/>
      <c r="AG451" s="31"/>
      <c r="AH451" s="31"/>
      <c r="AI451" s="31"/>
      <c r="AJ451" s="31"/>
      <c r="AK451" s="68"/>
      <c r="AL451" s="3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row>
    <row r="452" spans="1:86" ht="15">
      <c r="A452" s="31"/>
      <c r="B452" s="31"/>
      <c r="C452" s="31"/>
      <c r="D452" s="31"/>
      <c r="E452" s="31"/>
      <c r="F452" s="31"/>
      <c r="G452" s="31"/>
      <c r="H452" s="31"/>
      <c r="I452" s="31"/>
      <c r="J452" s="31"/>
      <c r="K452" s="31"/>
      <c r="L452" s="31"/>
      <c r="M452" s="31"/>
      <c r="N452" s="31"/>
      <c r="O452" s="31"/>
      <c r="P452" s="31"/>
      <c r="Q452" s="31"/>
      <c r="R452" s="52"/>
      <c r="S452" s="52"/>
      <c r="T452" s="52"/>
      <c r="U452" s="52"/>
      <c r="V452" s="52"/>
      <c r="W452" s="52"/>
      <c r="X452" s="52"/>
      <c r="Y452" s="52"/>
      <c r="Z452" s="52"/>
      <c r="AA452" s="52"/>
      <c r="AB452" s="52"/>
      <c r="AF452" s="31"/>
      <c r="AG452" s="31"/>
      <c r="AH452" s="31"/>
      <c r="AI452" s="31"/>
      <c r="AJ452" s="31"/>
      <c r="AK452" s="68"/>
      <c r="AL452" s="31"/>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row>
    <row r="453" spans="1:86" ht="15">
      <c r="A453" s="31"/>
      <c r="B453" s="31"/>
      <c r="C453" s="31"/>
      <c r="D453" s="31"/>
      <c r="E453" s="31"/>
      <c r="F453" s="31"/>
      <c r="G453" s="31"/>
      <c r="H453" s="31"/>
      <c r="I453" s="31"/>
      <c r="J453" s="31"/>
      <c r="K453" s="31"/>
      <c r="L453" s="31"/>
      <c r="M453" s="31"/>
      <c r="N453" s="31"/>
      <c r="O453" s="31"/>
      <c r="P453" s="31"/>
      <c r="Q453" s="31"/>
      <c r="R453" s="52"/>
      <c r="S453" s="52"/>
      <c r="T453" s="52"/>
      <c r="U453" s="52"/>
      <c r="V453" s="52"/>
      <c r="W453" s="52"/>
      <c r="X453" s="52"/>
      <c r="Y453" s="52"/>
      <c r="Z453" s="52"/>
      <c r="AA453" s="52"/>
      <c r="AB453" s="52"/>
      <c r="AF453" s="31"/>
      <c r="AG453" s="31"/>
      <c r="AH453" s="31"/>
      <c r="AI453" s="31"/>
      <c r="AJ453" s="31"/>
      <c r="AK453" s="68"/>
      <c r="AL453" s="31"/>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row>
    <row r="454" spans="1:86" ht="15">
      <c r="A454" s="31"/>
      <c r="B454" s="31"/>
      <c r="C454" s="31"/>
      <c r="D454" s="31"/>
      <c r="E454" s="31"/>
      <c r="F454" s="31"/>
      <c r="G454" s="31"/>
      <c r="H454" s="31"/>
      <c r="I454" s="31"/>
      <c r="J454" s="31"/>
      <c r="K454" s="31"/>
      <c r="L454" s="31"/>
      <c r="M454" s="31"/>
      <c r="N454" s="31"/>
      <c r="O454" s="31"/>
      <c r="P454" s="31"/>
      <c r="Q454" s="31"/>
      <c r="R454" s="52"/>
      <c r="S454" s="52"/>
      <c r="T454" s="52"/>
      <c r="U454" s="52"/>
      <c r="V454" s="52"/>
      <c r="W454" s="52"/>
      <c r="X454" s="52"/>
      <c r="Y454" s="52"/>
      <c r="Z454" s="52"/>
      <c r="AA454" s="52"/>
      <c r="AB454" s="52"/>
      <c r="AF454" s="31"/>
      <c r="AG454" s="31"/>
      <c r="AH454" s="31"/>
      <c r="AI454" s="31"/>
      <c r="AJ454" s="31"/>
      <c r="AK454" s="68"/>
      <c r="AL454" s="31"/>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row>
    <row r="455" spans="1:86" ht="15">
      <c r="A455" s="31"/>
      <c r="B455" s="31"/>
      <c r="C455" s="31"/>
      <c r="D455" s="31"/>
      <c r="E455" s="31"/>
      <c r="F455" s="31"/>
      <c r="G455" s="31"/>
      <c r="H455" s="31"/>
      <c r="I455" s="31"/>
      <c r="J455" s="31"/>
      <c r="K455" s="31"/>
      <c r="L455" s="31"/>
      <c r="M455" s="31"/>
      <c r="N455" s="31"/>
      <c r="O455" s="31"/>
      <c r="P455" s="31"/>
      <c r="Q455" s="31"/>
      <c r="R455" s="52"/>
      <c r="S455" s="52"/>
      <c r="T455" s="52"/>
      <c r="U455" s="52"/>
      <c r="V455" s="52"/>
      <c r="W455" s="52"/>
      <c r="X455" s="52"/>
      <c r="Y455" s="52"/>
      <c r="Z455" s="52"/>
      <c r="AA455" s="52"/>
      <c r="AB455" s="52"/>
      <c r="AF455" s="31"/>
      <c r="AG455" s="31"/>
      <c r="AH455" s="31"/>
      <c r="AI455" s="31"/>
      <c r="AJ455" s="31"/>
      <c r="AK455" s="68"/>
      <c r="AL455" s="31"/>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row>
    <row r="456" spans="1:86" ht="15">
      <c r="A456" s="31"/>
      <c r="B456" s="31"/>
      <c r="C456" s="31"/>
      <c r="D456" s="31"/>
      <c r="E456" s="31"/>
      <c r="F456" s="31"/>
      <c r="G456" s="31"/>
      <c r="H456" s="31"/>
      <c r="I456" s="31"/>
      <c r="J456" s="31"/>
      <c r="K456" s="31"/>
      <c r="L456" s="31"/>
      <c r="M456" s="31"/>
      <c r="N456" s="31"/>
      <c r="O456" s="31"/>
      <c r="P456" s="31"/>
      <c r="Q456" s="31"/>
      <c r="R456" s="52"/>
      <c r="S456" s="52"/>
      <c r="T456" s="52"/>
      <c r="U456" s="52"/>
      <c r="V456" s="52"/>
      <c r="W456" s="52"/>
      <c r="X456" s="52"/>
      <c r="Y456" s="52"/>
      <c r="Z456" s="52"/>
      <c r="AA456" s="52"/>
      <c r="AB456" s="52"/>
      <c r="AF456" s="31"/>
      <c r="AG456" s="31"/>
      <c r="AH456" s="31"/>
      <c r="AI456" s="31"/>
      <c r="AJ456" s="31"/>
      <c r="AK456" s="68"/>
      <c r="AL456" s="31"/>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row>
    <row r="457" spans="1:86" ht="15">
      <c r="A457" s="31"/>
      <c r="B457" s="31"/>
      <c r="C457" s="31"/>
      <c r="D457" s="31"/>
      <c r="E457" s="31"/>
      <c r="F457" s="31"/>
      <c r="G457" s="31"/>
      <c r="H457" s="31"/>
      <c r="I457" s="31"/>
      <c r="J457" s="31"/>
      <c r="K457" s="31"/>
      <c r="L457" s="31"/>
      <c r="M457" s="31"/>
      <c r="N457" s="31"/>
      <c r="O457" s="31"/>
      <c r="P457" s="31"/>
      <c r="Q457" s="31"/>
      <c r="R457" s="52"/>
      <c r="S457" s="52"/>
      <c r="T457" s="52"/>
      <c r="U457" s="52"/>
      <c r="V457" s="52"/>
      <c r="W457" s="52"/>
      <c r="X457" s="52"/>
      <c r="Y457" s="52"/>
      <c r="Z457" s="52"/>
      <c r="AA457" s="52"/>
      <c r="AB457" s="52"/>
      <c r="AF457" s="31"/>
      <c r="AG457" s="31"/>
      <c r="AH457" s="31"/>
      <c r="AI457" s="31"/>
      <c r="AJ457" s="31"/>
      <c r="AK457" s="68"/>
      <c r="AL457" s="31"/>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row>
    <row r="458" spans="1:86" ht="15">
      <c r="A458" s="31"/>
      <c r="B458" s="31"/>
      <c r="C458" s="31"/>
      <c r="D458" s="31"/>
      <c r="E458" s="31"/>
      <c r="F458" s="31"/>
      <c r="G458" s="31"/>
      <c r="H458" s="31"/>
      <c r="I458" s="31"/>
      <c r="J458" s="31"/>
      <c r="K458" s="31"/>
      <c r="L458" s="31"/>
      <c r="M458" s="31"/>
      <c r="N458" s="31"/>
      <c r="O458" s="31"/>
      <c r="P458" s="31"/>
      <c r="Q458" s="31"/>
      <c r="R458" s="52"/>
      <c r="S458" s="52"/>
      <c r="T458" s="52"/>
      <c r="U458" s="52"/>
      <c r="V458" s="52"/>
      <c r="W458" s="52"/>
      <c r="X458" s="52"/>
      <c r="Y458" s="52"/>
      <c r="Z458" s="52"/>
      <c r="AA458" s="52"/>
      <c r="AB458" s="52"/>
      <c r="AF458" s="31"/>
      <c r="AG458" s="31"/>
      <c r="AH458" s="31"/>
      <c r="AI458" s="31"/>
      <c r="AJ458" s="31"/>
      <c r="AK458" s="68"/>
      <c r="AL458" s="31"/>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row>
    <row r="459" spans="1:86" ht="15">
      <c r="A459" s="31"/>
      <c r="B459" s="31"/>
      <c r="C459" s="31"/>
      <c r="D459" s="31"/>
      <c r="E459" s="31"/>
      <c r="F459" s="31"/>
      <c r="G459" s="31"/>
      <c r="H459" s="31"/>
      <c r="I459" s="31"/>
      <c r="J459" s="31"/>
      <c r="K459" s="31"/>
      <c r="L459" s="31"/>
      <c r="M459" s="31"/>
      <c r="N459" s="31"/>
      <c r="O459" s="31"/>
      <c r="P459" s="31"/>
      <c r="Q459" s="31"/>
      <c r="R459" s="52"/>
      <c r="S459" s="52"/>
      <c r="T459" s="52"/>
      <c r="U459" s="52"/>
      <c r="V459" s="52"/>
      <c r="W459" s="52"/>
      <c r="X459" s="52"/>
      <c r="Y459" s="52"/>
      <c r="Z459" s="52"/>
      <c r="AA459" s="52"/>
      <c r="AB459" s="52"/>
      <c r="AF459" s="31"/>
      <c r="AG459" s="31"/>
      <c r="AH459" s="31"/>
      <c r="AI459" s="31"/>
      <c r="AJ459" s="31"/>
      <c r="AK459" s="68"/>
      <c r="AL459" s="31"/>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row>
    <row r="460" spans="1:86" ht="15">
      <c r="A460" s="31"/>
      <c r="B460" s="31"/>
      <c r="C460" s="31"/>
      <c r="D460" s="31"/>
      <c r="E460" s="31"/>
      <c r="F460" s="31"/>
      <c r="G460" s="31"/>
      <c r="H460" s="31"/>
      <c r="I460" s="31"/>
      <c r="J460" s="31"/>
      <c r="K460" s="31"/>
      <c r="L460" s="31"/>
      <c r="M460" s="31"/>
      <c r="N460" s="31"/>
      <c r="O460" s="31"/>
      <c r="P460" s="31"/>
      <c r="Q460" s="31"/>
      <c r="R460" s="52"/>
      <c r="S460" s="52"/>
      <c r="T460" s="52"/>
      <c r="U460" s="52"/>
      <c r="V460" s="52"/>
      <c r="W460" s="52"/>
      <c r="X460" s="52"/>
      <c r="Y460" s="52"/>
      <c r="Z460" s="52"/>
      <c r="AA460" s="52"/>
      <c r="AB460" s="52"/>
      <c r="AF460" s="31"/>
      <c r="AG460" s="31"/>
      <c r="AH460" s="31"/>
      <c r="AI460" s="31"/>
      <c r="AJ460" s="31"/>
      <c r="AK460" s="68"/>
      <c r="AL460" s="31"/>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row>
    <row r="461" spans="1:86" ht="15">
      <c r="A461" s="31"/>
      <c r="B461" s="31"/>
      <c r="C461" s="31"/>
      <c r="D461" s="31"/>
      <c r="E461" s="31"/>
      <c r="F461" s="31"/>
      <c r="G461" s="31"/>
      <c r="H461" s="31"/>
      <c r="I461" s="31"/>
      <c r="J461" s="31"/>
      <c r="K461" s="31"/>
      <c r="L461" s="31"/>
      <c r="M461" s="31"/>
      <c r="N461" s="31"/>
      <c r="O461" s="31"/>
      <c r="P461" s="31"/>
      <c r="Q461" s="31"/>
      <c r="R461" s="52"/>
      <c r="S461" s="52"/>
      <c r="T461" s="52"/>
      <c r="U461" s="52"/>
      <c r="V461" s="52"/>
      <c r="W461" s="52"/>
      <c r="X461" s="52"/>
      <c r="Y461" s="52"/>
      <c r="Z461" s="52"/>
      <c r="AA461" s="52"/>
      <c r="AB461" s="52"/>
      <c r="AF461" s="31"/>
      <c r="AG461" s="31"/>
      <c r="AH461" s="31"/>
      <c r="AI461" s="31"/>
      <c r="AJ461" s="31"/>
      <c r="AK461" s="68"/>
      <c r="AL461" s="3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row>
    <row r="462" spans="1:86" ht="15">
      <c r="A462" s="31"/>
      <c r="B462" s="31"/>
      <c r="C462" s="31"/>
      <c r="D462" s="31"/>
      <c r="E462" s="31"/>
      <c r="F462" s="31"/>
      <c r="G462" s="31"/>
      <c r="H462" s="31"/>
      <c r="I462" s="31"/>
      <c r="J462" s="31"/>
      <c r="K462" s="31"/>
      <c r="L462" s="31"/>
      <c r="M462" s="31"/>
      <c r="N462" s="31"/>
      <c r="O462" s="31"/>
      <c r="P462" s="31"/>
      <c r="Q462" s="31"/>
      <c r="R462" s="52"/>
      <c r="S462" s="52"/>
      <c r="T462" s="52"/>
      <c r="U462" s="52"/>
      <c r="V462" s="52"/>
      <c r="W462" s="52"/>
      <c r="X462" s="52"/>
      <c r="Y462" s="52"/>
      <c r="Z462" s="52"/>
      <c r="AA462" s="52"/>
      <c r="AB462" s="52"/>
      <c r="AF462" s="31"/>
      <c r="AG462" s="31"/>
      <c r="AH462" s="31"/>
      <c r="AI462" s="31"/>
      <c r="AJ462" s="31"/>
      <c r="AK462" s="68"/>
      <c r="AL462" s="31"/>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row>
    <row r="463" spans="1:86" ht="15">
      <c r="A463" s="30"/>
      <c r="B463" s="31"/>
      <c r="C463" s="31"/>
      <c r="D463" s="31"/>
      <c r="E463" s="31"/>
      <c r="F463" s="31"/>
      <c r="G463" s="31"/>
      <c r="H463" s="31"/>
      <c r="I463" s="31"/>
      <c r="J463" s="31"/>
      <c r="K463" s="31"/>
      <c r="L463" s="31"/>
      <c r="M463" s="31"/>
      <c r="N463" s="31"/>
      <c r="O463" s="31"/>
      <c r="P463" s="31"/>
      <c r="Q463" s="31"/>
      <c r="R463" s="52"/>
      <c r="S463" s="52"/>
      <c r="T463" s="52"/>
      <c r="U463" s="52"/>
      <c r="V463" s="52"/>
      <c r="W463" s="52"/>
      <c r="X463" s="52"/>
      <c r="Y463" s="52"/>
      <c r="Z463" s="52"/>
      <c r="AA463" s="52"/>
      <c r="AB463" s="52"/>
      <c r="AF463" s="31"/>
      <c r="AG463" s="31"/>
      <c r="AH463" s="31"/>
      <c r="AI463" s="31"/>
      <c r="AJ463" s="31"/>
      <c r="AK463" s="68"/>
      <c r="AL463" s="31"/>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row>
    <row r="464" spans="1:86" ht="15">
      <c r="A464" s="30"/>
      <c r="B464" s="31"/>
      <c r="C464" s="31"/>
      <c r="D464" s="31"/>
      <c r="E464" s="31"/>
      <c r="F464" s="31"/>
      <c r="G464" s="31"/>
      <c r="H464" s="31"/>
      <c r="I464" s="31"/>
      <c r="J464" s="31"/>
      <c r="K464" s="31"/>
      <c r="L464" s="31"/>
      <c r="M464" s="31"/>
      <c r="N464" s="31"/>
      <c r="O464" s="31"/>
      <c r="P464" s="31"/>
      <c r="Q464" s="31"/>
      <c r="R464" s="52"/>
      <c r="S464" s="52"/>
      <c r="T464" s="52"/>
      <c r="U464" s="52"/>
      <c r="V464" s="52"/>
      <c r="W464" s="52"/>
      <c r="X464" s="52"/>
      <c r="Y464" s="52"/>
      <c r="Z464" s="52"/>
      <c r="AA464" s="52"/>
      <c r="AB464" s="52"/>
      <c r="AF464" s="31"/>
      <c r="AG464" s="31"/>
      <c r="AH464" s="31"/>
      <c r="AI464" s="31"/>
      <c r="AJ464" s="31"/>
      <c r="AK464" s="68"/>
      <c r="AL464" s="31"/>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row>
    <row r="465" spans="2:86" ht="15">
      <c r="B465" s="31"/>
      <c r="C465" s="31"/>
      <c r="D465" s="31"/>
      <c r="E465" s="31"/>
      <c r="F465" s="31"/>
      <c r="G465" s="31"/>
      <c r="H465" s="31"/>
      <c r="I465" s="31"/>
      <c r="J465" s="31"/>
      <c r="K465" s="31"/>
      <c r="L465" s="31"/>
      <c r="M465" s="31"/>
      <c r="N465" s="31"/>
      <c r="O465" s="31"/>
      <c r="P465" s="31"/>
      <c r="Q465" s="31"/>
      <c r="R465" s="52"/>
      <c r="S465" s="52"/>
      <c r="T465" s="52"/>
      <c r="U465" s="52"/>
      <c r="V465" s="52"/>
      <c r="W465" s="52"/>
      <c r="X465" s="52"/>
      <c r="Y465" s="52"/>
      <c r="Z465" s="52"/>
      <c r="AA465" s="52"/>
      <c r="AB465" s="52"/>
      <c r="AF465" s="31"/>
      <c r="AG465" s="31"/>
      <c r="AH465" s="31"/>
      <c r="AI465" s="31"/>
      <c r="AJ465" s="31"/>
      <c r="AK465" s="68"/>
      <c r="AL465" s="31"/>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row>
    <row r="466" spans="2:86" ht="15">
      <c r="B466" s="31"/>
      <c r="C466" s="31"/>
      <c r="D466" s="31"/>
      <c r="E466" s="31"/>
      <c r="F466" s="31"/>
      <c r="G466" s="31"/>
      <c r="H466" s="31"/>
      <c r="I466" s="31"/>
      <c r="J466" s="31"/>
      <c r="K466" s="31"/>
      <c r="L466" s="31"/>
      <c r="M466" s="31"/>
      <c r="N466" s="31"/>
      <c r="O466" s="31"/>
      <c r="P466" s="31"/>
      <c r="Q466" s="31"/>
      <c r="R466" s="52"/>
      <c r="S466" s="52"/>
      <c r="T466" s="52"/>
      <c r="U466" s="52"/>
      <c r="V466" s="52"/>
      <c r="W466" s="52"/>
      <c r="X466" s="52"/>
      <c r="Y466" s="52"/>
      <c r="Z466" s="52"/>
      <c r="AA466" s="52"/>
      <c r="AB466" s="52"/>
      <c r="AF466" s="31"/>
      <c r="AG466" s="31"/>
      <c r="AH466" s="31"/>
      <c r="AI466" s="31"/>
      <c r="AJ466" s="31"/>
      <c r="AK466" s="68"/>
      <c r="AL466" s="31"/>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row>
    <row r="467" spans="2:86" ht="15">
      <c r="B467" s="31"/>
      <c r="C467" s="31"/>
      <c r="D467" s="31"/>
      <c r="E467" s="31"/>
      <c r="F467" s="31"/>
      <c r="G467" s="31"/>
      <c r="H467" s="31"/>
      <c r="I467" s="31"/>
      <c r="J467" s="31"/>
      <c r="K467" s="31"/>
      <c r="L467" s="31"/>
      <c r="M467" s="31"/>
      <c r="N467" s="31"/>
      <c r="O467" s="31"/>
      <c r="P467" s="31"/>
      <c r="Q467" s="31"/>
      <c r="R467" s="52"/>
      <c r="S467" s="52"/>
      <c r="T467" s="52"/>
      <c r="U467" s="52"/>
      <c r="V467" s="52"/>
      <c r="W467" s="52"/>
      <c r="X467" s="52"/>
      <c r="Y467" s="52"/>
      <c r="Z467" s="52"/>
      <c r="AA467" s="52"/>
      <c r="AB467" s="52"/>
      <c r="AF467" s="31"/>
      <c r="AG467" s="31"/>
      <c r="AH467" s="31"/>
      <c r="AI467" s="31"/>
      <c r="AJ467" s="31"/>
      <c r="AK467" s="68"/>
      <c r="AL467" s="31"/>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row>
    <row r="468" spans="2:86" ht="15">
      <c r="B468" s="31"/>
      <c r="C468" s="31"/>
      <c r="D468" s="31"/>
      <c r="E468" s="31"/>
      <c r="F468" s="31"/>
      <c r="G468" s="31"/>
      <c r="H468" s="31"/>
      <c r="I468" s="31"/>
      <c r="J468" s="31"/>
      <c r="K468" s="31"/>
      <c r="L468" s="31"/>
      <c r="M468" s="31"/>
      <c r="N468" s="31"/>
      <c r="O468" s="31"/>
      <c r="P468" s="31"/>
      <c r="Q468" s="31"/>
      <c r="R468" s="52"/>
      <c r="S468" s="52"/>
      <c r="T468" s="52"/>
      <c r="U468" s="52"/>
      <c r="V468" s="52"/>
      <c r="W468" s="52"/>
      <c r="X468" s="52"/>
      <c r="Y468" s="52"/>
      <c r="Z468" s="52"/>
      <c r="AA468" s="52"/>
      <c r="AB468" s="52"/>
      <c r="AF468" s="31"/>
      <c r="AG468" s="31"/>
      <c r="AH468" s="31"/>
      <c r="AI468" s="31"/>
      <c r="AJ468" s="31"/>
      <c r="AK468" s="68"/>
      <c r="AL468" s="31"/>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row>
    <row r="469" spans="2:86" ht="15">
      <c r="B469" s="31"/>
      <c r="C469" s="31"/>
      <c r="D469" s="31"/>
      <c r="E469" s="31"/>
      <c r="F469" s="31"/>
      <c r="G469" s="31"/>
      <c r="H469" s="31"/>
      <c r="I469" s="31"/>
      <c r="J469" s="31"/>
      <c r="K469" s="31"/>
      <c r="L469" s="31"/>
      <c r="M469" s="31"/>
      <c r="N469" s="31"/>
      <c r="O469" s="31"/>
      <c r="P469" s="31"/>
      <c r="Q469" s="31"/>
      <c r="R469" s="52"/>
      <c r="S469" s="52"/>
      <c r="T469" s="52"/>
      <c r="U469" s="52"/>
      <c r="V469" s="52"/>
      <c r="W469" s="52"/>
      <c r="X469" s="52"/>
      <c r="Y469" s="52"/>
      <c r="Z469" s="52"/>
      <c r="AA469" s="52"/>
      <c r="AB469" s="52"/>
      <c r="AF469" s="31"/>
      <c r="AG469" s="31"/>
      <c r="AH469" s="31"/>
      <c r="AI469" s="31"/>
      <c r="AJ469" s="31"/>
      <c r="AK469" s="68"/>
      <c r="AL469" s="31"/>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row>
    <row r="470" spans="2:86" ht="15">
      <c r="B470" s="31"/>
      <c r="C470" s="31"/>
      <c r="D470" s="31"/>
      <c r="E470" s="31"/>
      <c r="F470" s="31"/>
      <c r="G470" s="31"/>
      <c r="H470" s="31"/>
      <c r="I470" s="31"/>
      <c r="J470" s="31"/>
      <c r="K470" s="31"/>
      <c r="L470" s="31"/>
      <c r="M470" s="31"/>
      <c r="N470" s="31"/>
      <c r="O470" s="31"/>
      <c r="P470" s="31"/>
      <c r="Q470" s="31"/>
      <c r="R470" s="52"/>
      <c r="S470" s="52"/>
      <c r="T470" s="52"/>
      <c r="U470" s="52"/>
      <c r="V470" s="52"/>
      <c r="W470" s="52"/>
      <c r="X470" s="52"/>
      <c r="Y470" s="52"/>
      <c r="Z470" s="52"/>
      <c r="AA470" s="52"/>
      <c r="AB470" s="52"/>
      <c r="AF470" s="31"/>
      <c r="AG470" s="31"/>
      <c r="AH470" s="31"/>
      <c r="AI470" s="31"/>
      <c r="AJ470" s="31"/>
      <c r="AK470" s="68"/>
      <c r="AL470" s="31"/>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row>
    <row r="471" spans="2:86" ht="15">
      <c r="B471" s="31"/>
      <c r="C471" s="31"/>
      <c r="D471" s="31"/>
      <c r="E471" s="31"/>
      <c r="F471" s="31"/>
      <c r="G471" s="31"/>
      <c r="H471" s="31"/>
      <c r="I471" s="31"/>
      <c r="J471" s="31"/>
      <c r="K471" s="31"/>
      <c r="L471" s="31"/>
      <c r="M471" s="31"/>
      <c r="N471" s="31"/>
      <c r="O471" s="31"/>
      <c r="P471" s="31"/>
      <c r="Q471" s="31"/>
      <c r="R471" s="52"/>
      <c r="S471" s="52"/>
      <c r="T471" s="52"/>
      <c r="U471" s="52"/>
      <c r="V471" s="52"/>
      <c r="W471" s="52"/>
      <c r="X471" s="52"/>
      <c r="Y471" s="52"/>
      <c r="Z471" s="52"/>
      <c r="AA471" s="52"/>
      <c r="AB471" s="52"/>
      <c r="AF471" s="31"/>
      <c r="AG471" s="31"/>
      <c r="AH471" s="31"/>
      <c r="AI471" s="31"/>
      <c r="AJ471" s="31"/>
      <c r="AK471" s="68"/>
      <c r="AL471" s="3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row>
    <row r="472" spans="2:86" ht="15">
      <c r="B472" s="31"/>
      <c r="C472" s="31"/>
      <c r="D472" s="31"/>
      <c r="E472" s="31"/>
      <c r="F472" s="31"/>
      <c r="G472" s="31"/>
      <c r="H472" s="31"/>
      <c r="I472" s="31"/>
      <c r="J472" s="31"/>
      <c r="K472" s="31"/>
      <c r="L472" s="31"/>
      <c r="M472" s="31"/>
      <c r="N472" s="31"/>
      <c r="O472" s="31"/>
      <c r="P472" s="31"/>
      <c r="Q472" s="31"/>
      <c r="R472" s="52"/>
      <c r="S472" s="52"/>
      <c r="T472" s="52"/>
      <c r="U472" s="52"/>
      <c r="V472" s="52"/>
      <c r="W472" s="52"/>
      <c r="X472" s="52"/>
      <c r="Y472" s="52"/>
      <c r="Z472" s="52"/>
      <c r="AA472" s="52"/>
      <c r="AB472" s="52"/>
      <c r="AF472" s="9"/>
      <c r="AG472" s="31"/>
      <c r="AH472" s="31"/>
      <c r="AI472" s="31"/>
      <c r="AJ472" s="31"/>
      <c r="AK472" s="68"/>
      <c r="AL472" s="31"/>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row>
    <row r="473" spans="2:86" ht="45.75" customHeight="1">
      <c r="B473" s="31"/>
      <c r="C473" s="31"/>
      <c r="D473" s="31"/>
      <c r="E473" s="31"/>
      <c r="F473" s="31"/>
      <c r="G473" s="31"/>
      <c r="H473" s="31"/>
      <c r="I473" s="31"/>
      <c r="J473" s="31"/>
      <c r="K473" s="31"/>
      <c r="L473" s="31"/>
      <c r="M473" s="31"/>
      <c r="N473" s="31"/>
      <c r="O473" s="31"/>
      <c r="P473" s="31"/>
      <c r="Q473" s="31"/>
      <c r="R473" s="52"/>
      <c r="S473" s="52"/>
      <c r="T473" s="52"/>
      <c r="U473" s="52"/>
      <c r="V473" s="52"/>
      <c r="W473" s="52"/>
      <c r="X473" s="52"/>
      <c r="Y473" s="52"/>
      <c r="Z473" s="52"/>
      <c r="AA473" s="52"/>
      <c r="AB473" s="52"/>
      <c r="AF473" s="9"/>
      <c r="AG473" s="31"/>
      <c r="AH473" s="31"/>
      <c r="AI473" s="31"/>
      <c r="AJ473" s="31"/>
      <c r="AK473" s="68"/>
      <c r="AL473" s="31"/>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row>
    <row r="474" spans="2:86" ht="62.25" customHeight="1">
      <c r="B474" s="31"/>
      <c r="C474" s="31"/>
      <c r="D474" s="31"/>
      <c r="E474" s="31"/>
      <c r="F474" s="31"/>
      <c r="G474" s="31"/>
      <c r="H474" s="31"/>
      <c r="I474" s="31"/>
      <c r="J474" s="31"/>
      <c r="K474" s="31"/>
      <c r="L474" s="31"/>
      <c r="M474" s="31"/>
      <c r="N474" s="31"/>
      <c r="O474" s="31"/>
      <c r="P474" s="31"/>
      <c r="Q474" s="31"/>
      <c r="R474" s="52"/>
      <c r="S474" s="52"/>
      <c r="T474" s="52"/>
      <c r="U474" s="52"/>
      <c r="V474" s="52"/>
      <c r="W474" s="52"/>
      <c r="X474" s="52"/>
      <c r="Y474" s="52"/>
      <c r="Z474" s="52"/>
      <c r="AA474" s="52"/>
      <c r="AB474" s="52"/>
      <c r="AF474" s="9"/>
      <c r="AG474" s="9"/>
      <c r="AH474" s="9"/>
      <c r="AI474" s="9"/>
      <c r="AJ474" s="9"/>
      <c r="AK474" s="69"/>
      <c r="AL474" s="31"/>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row>
    <row r="475" spans="2:86" ht="15">
      <c r="B475" s="31"/>
      <c r="C475" s="31"/>
      <c r="D475" s="31"/>
      <c r="E475" s="31"/>
      <c r="F475" s="31"/>
      <c r="G475" s="31"/>
      <c r="H475" s="31"/>
      <c r="I475" s="31"/>
      <c r="J475" s="31"/>
      <c r="K475" s="31"/>
      <c r="L475" s="31"/>
      <c r="M475" s="31"/>
      <c r="N475" s="31"/>
      <c r="O475" s="31"/>
      <c r="P475" s="31"/>
      <c r="Q475" s="31"/>
      <c r="R475" s="52"/>
      <c r="S475" s="53"/>
      <c r="T475" s="53"/>
      <c r="U475" s="53"/>
      <c r="V475" s="52"/>
      <c r="W475" s="52"/>
      <c r="X475" s="52"/>
      <c r="Y475" s="52"/>
      <c r="Z475" s="53"/>
      <c r="AA475" s="53"/>
      <c r="AB475" s="53"/>
      <c r="AF475" s="9"/>
      <c r="AG475" s="9"/>
      <c r="AH475" s="9"/>
      <c r="AI475" s="9"/>
      <c r="AJ475" s="9"/>
      <c r="AK475" s="69"/>
      <c r="AL475" s="31"/>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row>
    <row r="476" spans="2:86" ht="15">
      <c r="B476" s="31"/>
      <c r="C476" s="31"/>
      <c r="D476" s="31"/>
      <c r="E476" s="31"/>
      <c r="F476" s="31"/>
      <c r="G476" s="31"/>
      <c r="H476" s="31"/>
      <c r="I476" s="31"/>
      <c r="J476" s="31"/>
      <c r="K476" s="31"/>
      <c r="L476" s="31"/>
      <c r="M476" s="31"/>
      <c r="N476" s="31"/>
      <c r="O476" s="31"/>
      <c r="P476" s="31"/>
      <c r="Q476" s="31"/>
      <c r="R476" s="52"/>
      <c r="S476" s="53"/>
      <c r="T476" s="53"/>
      <c r="U476" s="53"/>
      <c r="V476" s="53"/>
      <c r="W476" s="53"/>
      <c r="X476" s="53"/>
      <c r="Y476" s="53"/>
      <c r="Z476" s="53"/>
      <c r="AA476" s="53"/>
      <c r="AB476" s="53"/>
      <c r="AF476" s="9"/>
      <c r="AG476" s="9"/>
      <c r="AH476" s="9"/>
      <c r="AI476" s="9"/>
      <c r="AJ476" s="9"/>
      <c r="AK476" s="69"/>
      <c r="AL476" s="31"/>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row>
    <row r="477" spans="2:86" ht="15">
      <c r="B477" s="31"/>
      <c r="C477" s="31"/>
      <c r="D477" s="31"/>
      <c r="E477" s="31"/>
      <c r="F477" s="31"/>
      <c r="G477" s="31"/>
      <c r="H477" s="31"/>
      <c r="I477" s="31"/>
      <c r="J477" s="31"/>
      <c r="K477" s="31"/>
      <c r="L477" s="31"/>
      <c r="M477" s="31"/>
      <c r="N477" s="31"/>
      <c r="O477" s="31"/>
      <c r="P477" s="31"/>
      <c r="Q477" s="31"/>
      <c r="R477" s="52"/>
      <c r="S477" s="53"/>
      <c r="T477" s="53"/>
      <c r="U477" s="53"/>
      <c r="V477" s="53"/>
      <c r="W477" s="53"/>
      <c r="X477" s="53"/>
      <c r="Y477" s="53"/>
      <c r="Z477" s="53"/>
      <c r="AA477" s="53"/>
      <c r="AB477" s="53"/>
      <c r="AF477" s="9"/>
      <c r="AG477" s="9"/>
      <c r="AH477" s="9"/>
      <c r="AI477" s="9"/>
      <c r="AJ477" s="9"/>
      <c r="AK477" s="69"/>
      <c r="AL477" s="9"/>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row>
    <row r="478" spans="2:86" ht="15">
      <c r="B478" s="31"/>
      <c r="C478" s="31"/>
      <c r="D478" s="31"/>
      <c r="E478" s="31"/>
      <c r="F478" s="31"/>
      <c r="G478" s="31"/>
      <c r="H478" s="31"/>
      <c r="I478" s="31"/>
      <c r="J478" s="31"/>
      <c r="K478" s="31"/>
      <c r="L478" s="31"/>
      <c r="M478" s="31"/>
      <c r="N478" s="31"/>
      <c r="O478" s="31"/>
      <c r="P478" s="31"/>
      <c r="Q478" s="31"/>
      <c r="R478" s="52"/>
      <c r="S478" s="53"/>
      <c r="T478" s="53"/>
      <c r="U478" s="53"/>
      <c r="V478" s="53"/>
      <c r="W478" s="53"/>
      <c r="X478" s="53"/>
      <c r="Y478" s="53"/>
      <c r="Z478" s="53"/>
      <c r="AA478" s="53"/>
      <c r="AB478" s="53"/>
      <c r="AF478" s="9"/>
      <c r="AG478" s="9"/>
      <c r="AH478" s="9"/>
      <c r="AI478" s="9"/>
      <c r="AJ478" s="9"/>
      <c r="AK478" s="69"/>
      <c r="AL478" s="9"/>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row>
    <row r="479" spans="2:86" ht="15">
      <c r="B479" s="31"/>
      <c r="C479" s="31"/>
      <c r="D479" s="31"/>
      <c r="E479" s="31"/>
      <c r="F479" s="31"/>
      <c r="G479" s="31"/>
      <c r="H479" s="31"/>
      <c r="I479" s="31"/>
      <c r="J479" s="31"/>
      <c r="K479" s="31"/>
      <c r="L479" s="31"/>
      <c r="M479" s="31"/>
      <c r="N479" s="31"/>
      <c r="O479" s="31"/>
      <c r="P479" s="31"/>
      <c r="Q479" s="31"/>
      <c r="R479" s="52"/>
      <c r="S479" s="53"/>
      <c r="T479" s="53"/>
      <c r="U479" s="53"/>
      <c r="V479" s="53"/>
      <c r="W479" s="53"/>
      <c r="X479" s="53"/>
      <c r="Y479" s="53"/>
      <c r="Z479" s="53"/>
      <c r="AA479" s="53"/>
      <c r="AB479" s="53"/>
      <c r="AF479" s="9"/>
      <c r="AG479" s="9"/>
      <c r="AH479" s="9"/>
      <c r="AI479" s="9"/>
      <c r="AJ479" s="9"/>
      <c r="AK479" s="69"/>
      <c r="AL479" s="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row>
    <row r="480" spans="2:86" ht="15">
      <c r="B480" s="31"/>
      <c r="C480" s="31"/>
      <c r="D480" s="31"/>
      <c r="E480" s="31"/>
      <c r="F480" s="31"/>
      <c r="G480" s="31"/>
      <c r="H480" s="31"/>
      <c r="I480" s="31"/>
      <c r="J480" s="31"/>
      <c r="K480" s="31"/>
      <c r="L480" s="31"/>
      <c r="M480" s="31"/>
      <c r="N480" s="31"/>
      <c r="O480" s="31"/>
      <c r="P480" s="31"/>
      <c r="Q480" s="31"/>
      <c r="R480" s="52"/>
      <c r="S480" s="53"/>
      <c r="T480" s="53"/>
      <c r="U480" s="53"/>
      <c r="V480" s="53"/>
      <c r="W480" s="53"/>
      <c r="X480" s="53"/>
      <c r="Y480" s="53"/>
      <c r="Z480" s="53"/>
      <c r="AA480" s="53"/>
      <c r="AB480" s="53"/>
      <c r="AF480" s="9"/>
      <c r="AG480" s="9"/>
      <c r="AH480" s="9"/>
      <c r="AI480" s="9"/>
      <c r="AJ480" s="9"/>
      <c r="AK480" s="69"/>
      <c r="AL480" s="9"/>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row>
    <row r="481" spans="2:86" ht="15">
      <c r="B481" s="31"/>
      <c r="C481" s="31"/>
      <c r="D481" s="31"/>
      <c r="E481" s="31"/>
      <c r="F481" s="31"/>
      <c r="G481" s="31"/>
      <c r="H481" s="31"/>
      <c r="I481" s="31"/>
      <c r="J481" s="31"/>
      <c r="K481" s="31"/>
      <c r="L481" s="31"/>
      <c r="M481" s="31"/>
      <c r="N481" s="31"/>
      <c r="O481" s="31"/>
      <c r="P481" s="31"/>
      <c r="Q481" s="31"/>
      <c r="R481" s="52"/>
      <c r="S481" s="53"/>
      <c r="T481" s="53"/>
      <c r="U481" s="53"/>
      <c r="V481" s="53"/>
      <c r="W481" s="53"/>
      <c r="X481" s="53"/>
      <c r="Y481" s="53"/>
      <c r="Z481" s="53"/>
      <c r="AA481" s="53"/>
      <c r="AB481" s="53"/>
      <c r="AF481" s="9"/>
      <c r="AG481" s="9"/>
      <c r="AH481" s="9"/>
      <c r="AI481" s="9"/>
      <c r="AJ481" s="9"/>
      <c r="AK481" s="69"/>
      <c r="AL481" s="9"/>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row>
    <row r="482" spans="2:86" ht="15">
      <c r="B482" s="31"/>
      <c r="C482" s="31"/>
      <c r="D482" s="31"/>
      <c r="E482" s="31"/>
      <c r="F482" s="31"/>
      <c r="G482" s="31"/>
      <c r="H482" s="31"/>
      <c r="I482" s="31"/>
      <c r="J482" s="31"/>
      <c r="K482" s="31"/>
      <c r="L482" s="31"/>
      <c r="M482" s="31"/>
      <c r="N482" s="31"/>
      <c r="O482" s="31"/>
      <c r="P482" s="31"/>
      <c r="Q482" s="31"/>
      <c r="R482" s="52"/>
      <c r="S482" s="53"/>
      <c r="T482" s="53"/>
      <c r="U482" s="53"/>
      <c r="V482" s="53"/>
      <c r="W482" s="53"/>
      <c r="X482" s="53"/>
      <c r="Y482" s="53"/>
      <c r="Z482" s="53"/>
      <c r="AA482" s="53"/>
      <c r="AB482" s="53"/>
      <c r="AF482" s="9"/>
      <c r="AG482" s="9"/>
      <c r="AH482" s="9"/>
      <c r="AI482" s="9"/>
      <c r="AJ482" s="9"/>
      <c r="AK482" s="69"/>
      <c r="AL482" s="9"/>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row>
    <row r="483" spans="2:86" ht="15">
      <c r="B483" s="31"/>
      <c r="C483" s="31"/>
      <c r="D483" s="31"/>
      <c r="E483" s="31"/>
      <c r="F483" s="31"/>
      <c r="G483" s="31"/>
      <c r="H483" s="31"/>
      <c r="I483" s="31"/>
      <c r="J483" s="31"/>
      <c r="K483" s="31"/>
      <c r="L483" s="31"/>
      <c r="M483" s="31"/>
      <c r="N483" s="31"/>
      <c r="O483" s="31"/>
      <c r="P483" s="31"/>
      <c r="Q483" s="31"/>
      <c r="R483" s="52"/>
      <c r="S483" s="53"/>
      <c r="T483" s="53"/>
      <c r="U483" s="53"/>
      <c r="V483" s="53"/>
      <c r="W483" s="53"/>
      <c r="X483" s="53"/>
      <c r="Y483" s="53"/>
      <c r="Z483" s="53"/>
      <c r="AA483" s="53"/>
      <c r="AB483" s="53"/>
      <c r="AF483" s="9"/>
      <c r="AG483" s="9"/>
      <c r="AH483" s="9"/>
      <c r="AI483" s="9"/>
      <c r="AJ483" s="9"/>
      <c r="AK483" s="69"/>
      <c r="AL483" s="9"/>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row>
    <row r="484" spans="2:86" ht="15">
      <c r="B484" s="31"/>
      <c r="C484" s="31"/>
      <c r="D484" s="31"/>
      <c r="E484" s="31"/>
      <c r="F484" s="31"/>
      <c r="G484" s="31"/>
      <c r="H484" s="31"/>
      <c r="I484" s="31"/>
      <c r="J484" s="31"/>
      <c r="K484" s="31"/>
      <c r="L484" s="31"/>
      <c r="M484" s="31"/>
      <c r="N484" s="31"/>
      <c r="O484" s="31"/>
      <c r="P484" s="31"/>
      <c r="Q484" s="31"/>
      <c r="R484" s="52"/>
      <c r="S484" s="53"/>
      <c r="T484" s="53"/>
      <c r="U484" s="53"/>
      <c r="V484" s="53"/>
      <c r="W484" s="53"/>
      <c r="X484" s="53"/>
      <c r="Y484" s="53"/>
      <c r="Z484" s="53"/>
      <c r="AA484" s="53"/>
      <c r="AB484" s="53"/>
      <c r="AF484" s="9"/>
      <c r="AG484" s="9"/>
      <c r="AH484" s="9"/>
      <c r="AI484" s="9"/>
      <c r="AJ484" s="9"/>
      <c r="AK484" s="69"/>
      <c r="AL484" s="9"/>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row>
    <row r="485" spans="2:86" ht="15">
      <c r="B485" s="31"/>
      <c r="C485" s="31"/>
      <c r="D485" s="31"/>
      <c r="E485" s="31"/>
      <c r="F485" s="31"/>
      <c r="G485" s="31"/>
      <c r="H485" s="31"/>
      <c r="I485" s="31"/>
      <c r="J485" s="31"/>
      <c r="K485" s="31"/>
      <c r="L485" s="31"/>
      <c r="M485" s="31"/>
      <c r="N485" s="31"/>
      <c r="O485" s="31"/>
      <c r="P485" s="31"/>
      <c r="Q485" s="31"/>
      <c r="R485" s="52"/>
      <c r="S485" s="53"/>
      <c r="T485" s="53"/>
      <c r="U485" s="53"/>
      <c r="V485" s="53"/>
      <c r="W485" s="53"/>
      <c r="X485" s="53"/>
      <c r="Y485" s="53"/>
      <c r="Z485" s="53"/>
      <c r="AA485" s="53"/>
      <c r="AB485" s="53"/>
      <c r="AF485" s="9"/>
      <c r="AG485" s="9"/>
      <c r="AH485" s="9"/>
      <c r="AI485" s="9"/>
      <c r="AJ485" s="9"/>
      <c r="AK485" s="69"/>
      <c r="AL485" s="9"/>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row>
    <row r="486" spans="2:86" ht="15">
      <c r="B486" s="31"/>
      <c r="C486" s="31"/>
      <c r="D486" s="31"/>
      <c r="E486" s="31"/>
      <c r="F486" s="31"/>
      <c r="G486" s="31"/>
      <c r="H486" s="31"/>
      <c r="I486" s="31"/>
      <c r="J486" s="31"/>
      <c r="K486" s="31"/>
      <c r="L486" s="31"/>
      <c r="M486" s="31"/>
      <c r="N486" s="31"/>
      <c r="O486" s="31"/>
      <c r="P486" s="31"/>
      <c r="Q486" s="31"/>
      <c r="R486" s="52"/>
      <c r="S486" s="53"/>
      <c r="T486" s="53"/>
      <c r="U486" s="53"/>
      <c r="V486" s="53"/>
      <c r="W486" s="53"/>
      <c r="X486" s="53"/>
      <c r="Y486" s="53"/>
      <c r="Z486" s="53"/>
      <c r="AA486" s="53"/>
      <c r="AB486" s="53"/>
      <c r="AF486" s="9"/>
      <c r="AG486" s="9"/>
      <c r="AH486" s="9"/>
      <c r="AI486" s="9"/>
      <c r="AJ486" s="9"/>
      <c r="AK486" s="69"/>
      <c r="AL486" s="9"/>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row>
    <row r="487" spans="2:86" ht="15">
      <c r="B487" s="31"/>
      <c r="C487" s="31"/>
      <c r="D487" s="31"/>
      <c r="E487" s="31"/>
      <c r="F487" s="31"/>
      <c r="G487" s="31"/>
      <c r="H487" s="31"/>
      <c r="I487" s="31"/>
      <c r="J487" s="31"/>
      <c r="K487" s="31"/>
      <c r="L487" s="31"/>
      <c r="M487" s="31"/>
      <c r="N487" s="31"/>
      <c r="O487" s="31"/>
      <c r="P487" s="31"/>
      <c r="Q487" s="31"/>
      <c r="R487" s="52"/>
      <c r="S487" s="53"/>
      <c r="T487" s="53"/>
      <c r="U487" s="53"/>
      <c r="V487" s="53"/>
      <c r="W487" s="53"/>
      <c r="X487" s="53"/>
      <c r="Y487" s="53"/>
      <c r="Z487" s="53"/>
      <c r="AA487" s="53"/>
      <c r="AB487" s="53"/>
      <c r="AF487" s="9"/>
      <c r="AG487" s="9"/>
      <c r="AH487" s="9"/>
      <c r="AI487" s="9"/>
      <c r="AJ487" s="9"/>
      <c r="AK487" s="69"/>
      <c r="AL487" s="9"/>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row>
    <row r="488" spans="2:86" ht="15">
      <c r="B488" s="31"/>
      <c r="C488" s="31"/>
      <c r="D488" s="31"/>
      <c r="E488" s="31"/>
      <c r="F488" s="31"/>
      <c r="G488" s="31"/>
      <c r="H488" s="31"/>
      <c r="I488" s="31"/>
      <c r="J488" s="31"/>
      <c r="K488" s="31"/>
      <c r="L488" s="31"/>
      <c r="M488" s="31"/>
      <c r="N488" s="31"/>
      <c r="O488" s="31"/>
      <c r="P488" s="31"/>
      <c r="Q488" s="31"/>
      <c r="R488" s="52"/>
      <c r="S488" s="53"/>
      <c r="T488" s="53"/>
      <c r="U488" s="53"/>
      <c r="V488" s="53"/>
      <c r="W488" s="53"/>
      <c r="X488" s="53"/>
      <c r="Y488" s="53"/>
      <c r="Z488" s="53"/>
      <c r="AA488" s="53"/>
      <c r="AB488" s="53"/>
      <c r="AF488" s="9"/>
      <c r="AG488" s="9"/>
      <c r="AH488" s="9"/>
      <c r="AI488" s="9"/>
      <c r="AJ488" s="9"/>
      <c r="AK488" s="69"/>
      <c r="AL488" s="9"/>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row>
    <row r="489" spans="2:86" ht="15">
      <c r="B489" s="31"/>
      <c r="C489" s="31"/>
      <c r="D489" s="31"/>
      <c r="E489" s="31"/>
      <c r="F489" s="31"/>
      <c r="G489" s="31"/>
      <c r="H489" s="31"/>
      <c r="I489" s="31"/>
      <c r="J489" s="31"/>
      <c r="K489" s="31"/>
      <c r="L489" s="31"/>
      <c r="M489" s="31"/>
      <c r="N489" s="31"/>
      <c r="O489" s="31"/>
      <c r="P489" s="31"/>
      <c r="Q489" s="31"/>
      <c r="R489" s="52"/>
      <c r="S489" s="53"/>
      <c r="T489" s="53"/>
      <c r="U489" s="53"/>
      <c r="V489" s="53"/>
      <c r="W489" s="53"/>
      <c r="X489" s="53"/>
      <c r="Y489" s="53"/>
      <c r="Z489" s="53"/>
      <c r="AA489" s="53"/>
      <c r="AB489" s="53"/>
      <c r="AG489" s="9"/>
      <c r="AH489" s="9"/>
      <c r="AI489" s="9"/>
      <c r="AJ489" s="9"/>
      <c r="AK489" s="69"/>
      <c r="AL489" s="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row>
    <row r="490" spans="2:86" ht="15">
      <c r="B490" s="31"/>
      <c r="C490" s="31"/>
      <c r="D490" s="31"/>
      <c r="E490" s="31"/>
      <c r="F490" s="31"/>
      <c r="G490" s="31"/>
      <c r="H490" s="31"/>
      <c r="I490" s="31"/>
      <c r="J490" s="31"/>
      <c r="K490" s="31"/>
      <c r="L490" s="31"/>
      <c r="M490" s="31"/>
      <c r="N490" s="31"/>
      <c r="O490" s="31"/>
      <c r="P490" s="31"/>
      <c r="Q490" s="31"/>
      <c r="R490" s="52"/>
      <c r="S490" s="53"/>
      <c r="T490" s="53"/>
      <c r="U490" s="53"/>
      <c r="V490" s="53"/>
      <c r="W490" s="53"/>
      <c r="X490" s="53"/>
      <c r="Y490" s="53"/>
      <c r="Z490" s="53"/>
      <c r="AA490" s="53"/>
      <c r="AB490" s="53"/>
      <c r="AG490" s="9"/>
      <c r="AH490" s="9"/>
      <c r="AI490" s="9"/>
      <c r="AJ490" s="9"/>
      <c r="AK490" s="69"/>
      <c r="AL490" s="9"/>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row>
    <row r="491" spans="2:86" ht="15">
      <c r="B491" s="31"/>
      <c r="C491" s="31"/>
      <c r="D491" s="31"/>
      <c r="E491" s="31"/>
      <c r="F491" s="31"/>
      <c r="G491" s="31"/>
      <c r="H491" s="31"/>
      <c r="I491" s="31"/>
      <c r="J491" s="31"/>
      <c r="K491" s="31"/>
      <c r="L491" s="31"/>
      <c r="M491" s="31"/>
      <c r="N491" s="31"/>
      <c r="O491" s="31"/>
      <c r="P491" s="31"/>
      <c r="Q491" s="31"/>
      <c r="R491" s="52"/>
      <c r="S491" s="53"/>
      <c r="T491" s="53"/>
      <c r="U491" s="53"/>
      <c r="V491" s="53"/>
      <c r="W491" s="53"/>
      <c r="X491" s="53"/>
      <c r="Y491" s="53"/>
      <c r="Z491" s="53"/>
      <c r="AA491" s="53"/>
      <c r="AB491" s="53"/>
      <c r="AL491" s="9"/>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row>
    <row r="492" spans="2:86" ht="15">
      <c r="B492" s="31"/>
      <c r="C492" s="31"/>
      <c r="D492" s="31"/>
      <c r="E492" s="31"/>
      <c r="F492" s="31"/>
      <c r="G492" s="31"/>
      <c r="H492" s="31"/>
      <c r="I492" s="31"/>
      <c r="J492" s="31"/>
      <c r="K492" s="31"/>
      <c r="L492" s="31"/>
      <c r="M492" s="31"/>
      <c r="N492" s="31"/>
      <c r="O492" s="31"/>
      <c r="P492" s="31"/>
      <c r="Q492" s="31"/>
      <c r="R492" s="52"/>
      <c r="V492" s="53"/>
      <c r="W492" s="53"/>
      <c r="X492" s="53"/>
      <c r="Y492" s="53"/>
      <c r="AL492" s="9"/>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row>
    <row r="493" spans="2:86" ht="15">
      <c r="B493" s="31"/>
      <c r="C493" s="31"/>
      <c r="D493" s="31"/>
      <c r="E493" s="31"/>
      <c r="F493" s="31"/>
      <c r="G493" s="31"/>
      <c r="H493" s="31"/>
      <c r="I493" s="31"/>
      <c r="J493" s="31"/>
      <c r="K493" s="31"/>
      <c r="L493" s="31"/>
      <c r="M493" s="31"/>
      <c r="N493" s="31"/>
      <c r="O493" s="31"/>
      <c r="P493" s="31"/>
      <c r="Q493" s="31"/>
      <c r="R493" s="52"/>
      <c r="AL493" s="9"/>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row>
    <row r="494" spans="2:86" ht="15">
      <c r="B494" s="31"/>
      <c r="C494" s="31"/>
      <c r="D494" s="31"/>
      <c r="E494" s="31"/>
      <c r="F494" s="31"/>
      <c r="G494" s="31"/>
      <c r="H494" s="31"/>
      <c r="I494" s="31"/>
      <c r="J494" s="31"/>
      <c r="K494" s="31"/>
      <c r="L494" s="31"/>
      <c r="M494" s="31"/>
      <c r="N494" s="31"/>
      <c r="O494" s="31"/>
      <c r="P494" s="31"/>
      <c r="Q494" s="31"/>
      <c r="R494" s="52"/>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row>
    <row r="495" spans="2:86" ht="15">
      <c r="B495" s="31"/>
      <c r="C495" s="31"/>
      <c r="D495" s="31"/>
      <c r="E495" s="31"/>
      <c r="F495" s="31"/>
      <c r="G495" s="31"/>
      <c r="H495" s="31"/>
      <c r="I495" s="31"/>
      <c r="J495" s="31"/>
      <c r="K495" s="31"/>
      <c r="L495" s="31"/>
      <c r="M495" s="31"/>
      <c r="N495" s="31"/>
      <c r="O495" s="31"/>
      <c r="P495" s="31"/>
      <c r="Q495" s="31"/>
      <c r="R495" s="52"/>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row>
    <row r="496" spans="2:86" ht="15">
      <c r="B496" s="31"/>
      <c r="C496" s="31"/>
      <c r="D496" s="31"/>
      <c r="E496" s="31"/>
      <c r="F496" s="31"/>
      <c r="G496" s="31"/>
      <c r="H496" s="31"/>
      <c r="I496" s="31"/>
      <c r="J496" s="31"/>
      <c r="K496" s="31"/>
      <c r="L496" s="31"/>
      <c r="M496" s="31"/>
      <c r="N496" s="31"/>
      <c r="O496" s="31"/>
      <c r="P496" s="31"/>
      <c r="Q496" s="31"/>
      <c r="R496" s="52"/>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row>
    <row r="497" spans="2:86" ht="15">
      <c r="B497" s="31"/>
      <c r="C497" s="31"/>
      <c r="D497" s="31"/>
      <c r="E497" s="31"/>
      <c r="F497" s="31"/>
      <c r="G497" s="31"/>
      <c r="H497" s="31"/>
      <c r="I497" s="31"/>
      <c r="J497" s="31"/>
      <c r="K497" s="31"/>
      <c r="L497" s="31"/>
      <c r="M497" s="31"/>
      <c r="N497" s="31"/>
      <c r="O497" s="31"/>
      <c r="P497" s="31"/>
      <c r="Q497" s="31"/>
      <c r="R497" s="52"/>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row>
    <row r="498" spans="2:86" ht="15">
      <c r="B498" s="31"/>
      <c r="C498" s="31"/>
      <c r="D498" s="31"/>
      <c r="E498" s="31"/>
      <c r="F498" s="31"/>
      <c r="G498" s="31"/>
      <c r="H498" s="31"/>
      <c r="I498" s="31"/>
      <c r="J498" s="31"/>
      <c r="K498" s="31"/>
      <c r="L498" s="31"/>
      <c r="M498" s="31"/>
      <c r="N498" s="31"/>
      <c r="O498" s="31"/>
      <c r="P498" s="31"/>
      <c r="Q498" s="31"/>
      <c r="R498" s="52"/>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row>
    <row r="499" spans="2:86" ht="15">
      <c r="B499" s="31"/>
      <c r="C499" s="31"/>
      <c r="D499" s="31"/>
      <c r="E499" s="31"/>
      <c r="F499" s="31"/>
      <c r="G499" s="31"/>
      <c r="H499" s="31"/>
      <c r="I499" s="31"/>
      <c r="J499" s="31"/>
      <c r="K499" s="31"/>
      <c r="L499" s="31"/>
      <c r="M499" s="31"/>
      <c r="N499" s="31"/>
      <c r="O499" s="31"/>
      <c r="P499" s="31"/>
      <c r="Q499" s="31"/>
      <c r="R499" s="52"/>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row>
    <row r="500" spans="2:86" ht="15">
      <c r="B500" s="9"/>
      <c r="C500" s="9"/>
      <c r="D500" s="3"/>
      <c r="E500" s="3"/>
      <c r="F500" s="3"/>
      <c r="G500" s="3"/>
      <c r="H500" s="3"/>
      <c r="I500" s="3"/>
      <c r="J500" s="9"/>
      <c r="K500" s="9"/>
      <c r="L500" s="9"/>
      <c r="M500" s="9"/>
      <c r="N500" s="9"/>
      <c r="O500" s="9"/>
      <c r="P500" s="31"/>
      <c r="Q500" s="31"/>
      <c r="R500" s="52"/>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row>
    <row r="501" spans="2:86" ht="15">
      <c r="B501" s="9"/>
      <c r="C501" s="9"/>
      <c r="D501" s="3"/>
      <c r="E501" s="3"/>
      <c r="F501" s="3"/>
      <c r="G501" s="3"/>
      <c r="H501" s="3"/>
      <c r="I501" s="3"/>
      <c r="J501" s="9"/>
      <c r="K501" s="9"/>
      <c r="L501" s="9"/>
      <c r="M501" s="9"/>
      <c r="N501" s="9"/>
      <c r="O501" s="9"/>
      <c r="P501" s="9"/>
      <c r="Q501" s="9"/>
      <c r="R501" s="53"/>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row>
    <row r="502" spans="2:86" ht="15">
      <c r="B502" s="9"/>
      <c r="C502" s="9"/>
      <c r="D502" s="3"/>
      <c r="E502" s="3"/>
      <c r="F502" s="3"/>
      <c r="G502" s="3"/>
      <c r="H502" s="3"/>
      <c r="I502" s="3"/>
      <c r="J502" s="9"/>
      <c r="K502" s="9"/>
      <c r="L502" s="9"/>
      <c r="M502" s="9"/>
      <c r="N502" s="9"/>
      <c r="O502" s="9"/>
      <c r="P502" s="9"/>
      <c r="Q502" s="9"/>
      <c r="R502" s="53"/>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row>
    <row r="503" spans="2:86" ht="15">
      <c r="B503" s="9"/>
      <c r="C503" s="9"/>
      <c r="D503" s="3"/>
      <c r="E503" s="3"/>
      <c r="F503" s="3"/>
      <c r="G503" s="3"/>
      <c r="H503" s="3"/>
      <c r="I503" s="3"/>
      <c r="J503" s="9"/>
      <c r="K503" s="9"/>
      <c r="L503" s="9"/>
      <c r="M503" s="9"/>
      <c r="N503" s="9"/>
      <c r="O503" s="9"/>
      <c r="P503" s="9"/>
      <c r="Q503" s="9"/>
      <c r="R503" s="5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row>
    <row r="504" spans="2:86" ht="15">
      <c r="B504" s="9"/>
      <c r="C504" s="9"/>
      <c r="D504" s="3"/>
      <c r="E504" s="3"/>
      <c r="F504" s="3"/>
      <c r="G504" s="3"/>
      <c r="H504" s="3"/>
      <c r="I504" s="3"/>
      <c r="J504" s="9"/>
      <c r="K504" s="9"/>
      <c r="L504" s="9"/>
      <c r="M504" s="9"/>
      <c r="N504" s="9"/>
      <c r="O504" s="9"/>
      <c r="P504" s="9"/>
      <c r="Q504" s="9"/>
      <c r="R504" s="53"/>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row>
    <row r="505" spans="2:86" ht="15">
      <c r="B505" s="9"/>
      <c r="C505" s="9"/>
      <c r="D505" s="3"/>
      <c r="E505" s="3"/>
      <c r="F505" s="3"/>
      <c r="G505" s="3"/>
      <c r="H505" s="3"/>
      <c r="I505" s="3"/>
      <c r="J505" s="9"/>
      <c r="K505" s="9"/>
      <c r="L505" s="9"/>
      <c r="M505" s="9"/>
      <c r="N505" s="9"/>
      <c r="O505" s="9"/>
      <c r="P505" s="9"/>
      <c r="Q505" s="9"/>
      <c r="R505" s="53"/>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row>
    <row r="506" spans="2:86" ht="15">
      <c r="B506" s="9"/>
      <c r="C506" s="9"/>
      <c r="D506" s="3"/>
      <c r="E506" s="3"/>
      <c r="F506" s="3"/>
      <c r="G506" s="3"/>
      <c r="H506" s="3"/>
      <c r="I506" s="3"/>
      <c r="J506" s="9"/>
      <c r="K506" s="9"/>
      <c r="L506" s="9"/>
      <c r="M506" s="9"/>
      <c r="N506" s="9"/>
      <c r="O506" s="9"/>
      <c r="P506" s="9"/>
      <c r="Q506" s="9"/>
      <c r="R506" s="53"/>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row>
    <row r="507" spans="2:86" ht="15">
      <c r="B507" s="9"/>
      <c r="C507" s="9"/>
      <c r="D507" s="3"/>
      <c r="E507" s="3"/>
      <c r="F507" s="3"/>
      <c r="G507" s="3"/>
      <c r="H507" s="3"/>
      <c r="I507" s="3"/>
      <c r="J507" s="9"/>
      <c r="K507" s="9"/>
      <c r="L507" s="9"/>
      <c r="M507" s="9"/>
      <c r="N507" s="9"/>
      <c r="O507" s="9"/>
      <c r="P507" s="9"/>
      <c r="Q507" s="9"/>
      <c r="R507" s="53"/>
      <c r="S507"/>
      <c r="T507"/>
      <c r="U507"/>
      <c r="V507"/>
      <c r="W507"/>
      <c r="X507"/>
      <c r="Y507"/>
      <c r="Z507"/>
      <c r="AA507"/>
      <c r="AB507"/>
      <c r="AK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row>
    <row r="508" spans="2:86" ht="15">
      <c r="B508" s="9"/>
      <c r="C508" s="9"/>
      <c r="D508" s="3"/>
      <c r="E508" s="3"/>
      <c r="F508" s="3"/>
      <c r="G508" s="3"/>
      <c r="H508" s="3"/>
      <c r="I508" s="3"/>
      <c r="J508" s="9"/>
      <c r="K508" s="9"/>
      <c r="L508" s="9"/>
      <c r="M508" s="9"/>
      <c r="N508" s="9"/>
      <c r="O508" s="9"/>
      <c r="P508" s="9"/>
      <c r="Q508" s="9"/>
      <c r="R508" s="53"/>
      <c r="S508"/>
      <c r="T508"/>
      <c r="U508"/>
      <c r="V508"/>
      <c r="W508"/>
      <c r="X508"/>
      <c r="Y508"/>
      <c r="Z508"/>
      <c r="AA508"/>
      <c r="AB508"/>
      <c r="AK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row>
    <row r="509" spans="2:86" ht="15">
      <c r="B509" s="9"/>
      <c r="C509" s="9"/>
      <c r="D509" s="3"/>
      <c r="E509" s="3"/>
      <c r="F509" s="3"/>
      <c r="G509" s="3"/>
      <c r="H509" s="3"/>
      <c r="I509" s="3"/>
      <c r="J509" s="9"/>
      <c r="K509" s="9"/>
      <c r="L509" s="9"/>
      <c r="M509" s="9"/>
      <c r="N509" s="9"/>
      <c r="O509" s="9"/>
      <c r="P509" s="9"/>
      <c r="Q509" s="9"/>
      <c r="R509" s="53"/>
      <c r="S509"/>
      <c r="T509"/>
      <c r="U509"/>
      <c r="V509"/>
      <c r="W509"/>
      <c r="X509"/>
      <c r="Y509"/>
      <c r="Z509"/>
      <c r="AA509"/>
      <c r="AB509"/>
      <c r="AK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row>
    <row r="510" spans="2:86" ht="15">
      <c r="B510" s="9"/>
      <c r="C510" s="9"/>
      <c r="D510" s="3"/>
      <c r="E510" s="3"/>
      <c r="F510" s="3"/>
      <c r="G510" s="3"/>
      <c r="H510" s="3"/>
      <c r="I510" s="3"/>
      <c r="J510" s="9"/>
      <c r="K510" s="9"/>
      <c r="L510" s="9"/>
      <c r="M510" s="9"/>
      <c r="N510" s="9"/>
      <c r="O510" s="9"/>
      <c r="P510" s="9"/>
      <c r="Q510" s="9"/>
      <c r="R510" s="53"/>
      <c r="S510"/>
      <c r="T510"/>
      <c r="U510"/>
      <c r="V510"/>
      <c r="W510"/>
      <c r="X510"/>
      <c r="Y510"/>
      <c r="Z510"/>
      <c r="AA510"/>
      <c r="AB510"/>
      <c r="AK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row>
    <row r="511" spans="2:86" ht="15">
      <c r="B511" s="9"/>
      <c r="C511" s="9"/>
      <c r="D511" s="3"/>
      <c r="E511" s="3"/>
      <c r="F511" s="3"/>
      <c r="G511" s="3"/>
      <c r="H511" s="3"/>
      <c r="I511" s="3"/>
      <c r="J511" s="9"/>
      <c r="K511" s="9"/>
      <c r="L511" s="9"/>
      <c r="M511" s="9"/>
      <c r="N511" s="9"/>
      <c r="O511" s="9"/>
      <c r="P511" s="9"/>
      <c r="Q511" s="9"/>
      <c r="R511" s="53"/>
      <c r="S511"/>
      <c r="T511"/>
      <c r="U511"/>
      <c r="V511"/>
      <c r="W511"/>
      <c r="X511"/>
      <c r="Y511"/>
      <c r="Z511"/>
      <c r="AA511"/>
      <c r="AB511"/>
      <c r="AK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row>
    <row r="512" spans="2:86" ht="15">
      <c r="B512" s="9"/>
      <c r="C512" s="9"/>
      <c r="D512" s="3"/>
      <c r="E512" s="3"/>
      <c r="F512" s="3"/>
      <c r="G512" s="3"/>
      <c r="H512" s="3"/>
      <c r="I512" s="3"/>
      <c r="J512" s="9"/>
      <c r="K512" s="9"/>
      <c r="L512" s="9"/>
      <c r="M512" s="9"/>
      <c r="N512" s="9"/>
      <c r="O512" s="9"/>
      <c r="P512" s="9"/>
      <c r="Q512" s="9"/>
      <c r="R512" s="53"/>
      <c r="S512"/>
      <c r="T512"/>
      <c r="U512"/>
      <c r="V512"/>
      <c r="W512"/>
      <c r="X512"/>
      <c r="Y512"/>
      <c r="Z512"/>
      <c r="AA512"/>
      <c r="AB512"/>
      <c r="AK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row>
    <row r="513" spans="2:86" ht="15">
      <c r="B513" s="9"/>
      <c r="C513" s="9"/>
      <c r="D513" s="3"/>
      <c r="E513" s="3"/>
      <c r="F513" s="3"/>
      <c r="G513" s="3"/>
      <c r="H513" s="3"/>
      <c r="I513" s="3"/>
      <c r="J513" s="9"/>
      <c r="K513" s="9"/>
      <c r="L513" s="9"/>
      <c r="M513" s="9"/>
      <c r="N513" s="9"/>
      <c r="O513" s="9"/>
      <c r="P513" s="9"/>
      <c r="Q513" s="9"/>
      <c r="R513" s="53"/>
      <c r="S513"/>
      <c r="T513"/>
      <c r="U513"/>
      <c r="V513"/>
      <c r="W513"/>
      <c r="X513"/>
      <c r="Y513"/>
      <c r="Z513"/>
      <c r="AA513"/>
      <c r="AB513"/>
      <c r="AK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row>
    <row r="514" spans="2:86" ht="15">
      <c r="B514" s="9"/>
      <c r="C514" s="9"/>
      <c r="D514" s="3"/>
      <c r="E514" s="3"/>
      <c r="F514" s="3"/>
      <c r="G514" s="3"/>
      <c r="H514" s="3"/>
      <c r="I514" s="3"/>
      <c r="J514" s="9"/>
      <c r="K514" s="9"/>
      <c r="L514" s="9"/>
      <c r="M514" s="9"/>
      <c r="N514" s="9"/>
      <c r="O514" s="9"/>
      <c r="P514" s="9"/>
      <c r="Q514" s="9"/>
      <c r="R514" s="53"/>
      <c r="S514"/>
      <c r="T514"/>
      <c r="U514"/>
      <c r="V514"/>
      <c r="W514"/>
      <c r="X514"/>
      <c r="Y514"/>
      <c r="Z514"/>
      <c r="AA514"/>
      <c r="AB514"/>
      <c r="AK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row>
    <row r="515" spans="2:86" ht="15">
      <c r="B515" s="9"/>
      <c r="C515" s="9"/>
      <c r="D515" s="3"/>
      <c r="E515" s="3"/>
      <c r="F515" s="3"/>
      <c r="G515" s="3"/>
      <c r="H515" s="3"/>
      <c r="I515" s="3"/>
      <c r="J515" s="9"/>
      <c r="K515" s="9"/>
      <c r="L515" s="9"/>
      <c r="M515" s="9"/>
      <c r="N515" s="9"/>
      <c r="O515" s="9"/>
      <c r="P515" s="9"/>
      <c r="Q515" s="9"/>
      <c r="R515" s="53"/>
      <c r="S515"/>
      <c r="T515"/>
      <c r="U515"/>
      <c r="V515"/>
      <c r="W515"/>
      <c r="X515"/>
      <c r="Y515"/>
      <c r="Z515"/>
      <c r="AA515"/>
      <c r="AB515"/>
      <c r="AK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row>
    <row r="516" spans="2:86" ht="15">
      <c r="B516" s="9"/>
      <c r="C516" s="9"/>
      <c r="D516" s="3"/>
      <c r="E516" s="3"/>
      <c r="F516" s="3"/>
      <c r="G516" s="3"/>
      <c r="H516" s="3"/>
      <c r="I516" s="3"/>
      <c r="J516" s="9"/>
      <c r="K516" s="9"/>
      <c r="L516" s="9"/>
      <c r="M516" s="9"/>
      <c r="N516" s="9"/>
      <c r="O516" s="9"/>
      <c r="P516" s="9"/>
      <c r="Q516" s="9"/>
      <c r="R516" s="53"/>
      <c r="S516"/>
      <c r="T516"/>
      <c r="U516"/>
      <c r="V516"/>
      <c r="W516"/>
      <c r="X516"/>
      <c r="Y516"/>
      <c r="Z516"/>
      <c r="AA516"/>
      <c r="AB516"/>
      <c r="AK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row>
    <row r="517" spans="4:86" ht="15">
      <c r="D517" s="1"/>
      <c r="E517" s="1"/>
      <c r="F517" s="1"/>
      <c r="G517" s="1"/>
      <c r="H517" s="1"/>
      <c r="I517" s="1"/>
      <c r="P517" s="9"/>
      <c r="Q517" s="9"/>
      <c r="R517" s="53"/>
      <c r="S517"/>
      <c r="T517"/>
      <c r="U517"/>
      <c r="V517"/>
      <c r="W517"/>
      <c r="X517"/>
      <c r="Y517"/>
      <c r="Z517"/>
      <c r="AA517"/>
      <c r="AB517"/>
      <c r="AK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row>
    <row r="518" spans="4:86" ht="15">
      <c r="D518" s="1"/>
      <c r="E518" s="1"/>
      <c r="F518" s="1"/>
      <c r="G518" s="1"/>
      <c r="H518" s="1"/>
      <c r="I518" s="1"/>
      <c r="S518"/>
      <c r="T518"/>
      <c r="U518"/>
      <c r="V518"/>
      <c r="W518"/>
      <c r="X518"/>
      <c r="Y518"/>
      <c r="Z518"/>
      <c r="AA518"/>
      <c r="AB518"/>
      <c r="AK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row>
    <row r="519" spans="4:86" ht="15">
      <c r="D519" s="1"/>
      <c r="E519" s="1"/>
      <c r="F519" s="1"/>
      <c r="G519" s="1"/>
      <c r="H519" s="1"/>
      <c r="I519" s="1"/>
      <c r="S519"/>
      <c r="T519"/>
      <c r="U519"/>
      <c r="V519"/>
      <c r="W519"/>
      <c r="X519"/>
      <c r="Y519"/>
      <c r="Z519"/>
      <c r="AA519"/>
      <c r="AB519"/>
      <c r="AK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row>
    <row r="520" spans="4:86" ht="15">
      <c r="D520" s="1"/>
      <c r="E520" s="1"/>
      <c r="F520" s="1"/>
      <c r="G520" s="1"/>
      <c r="H520" s="1"/>
      <c r="I520" s="1"/>
      <c r="S520"/>
      <c r="T520"/>
      <c r="U520"/>
      <c r="V520"/>
      <c r="W520"/>
      <c r="X520"/>
      <c r="Y520"/>
      <c r="Z520"/>
      <c r="AA520"/>
      <c r="AB520"/>
      <c r="AK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row>
    <row r="521" spans="4:86" ht="15">
      <c r="D521" s="1"/>
      <c r="E521" s="1"/>
      <c r="F521" s="1"/>
      <c r="G521" s="1"/>
      <c r="H521" s="1"/>
      <c r="I521" s="1"/>
      <c r="S521"/>
      <c r="T521"/>
      <c r="U521"/>
      <c r="V521"/>
      <c r="W521"/>
      <c r="X521"/>
      <c r="Y521"/>
      <c r="Z521"/>
      <c r="AA521"/>
      <c r="AB521"/>
      <c r="AK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row>
    <row r="522" spans="4:86" ht="15">
      <c r="D522" s="1"/>
      <c r="E522" s="1"/>
      <c r="F522" s="1"/>
      <c r="G522" s="1"/>
      <c r="H522" s="1"/>
      <c r="I522" s="1"/>
      <c r="S522"/>
      <c r="T522"/>
      <c r="U522"/>
      <c r="V522"/>
      <c r="W522"/>
      <c r="X522"/>
      <c r="Y522"/>
      <c r="Z522"/>
      <c r="AA522"/>
      <c r="AB522"/>
      <c r="AK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row>
    <row r="523" spans="4:86" ht="15">
      <c r="D523" s="1"/>
      <c r="E523" s="1"/>
      <c r="F523" s="1"/>
      <c r="G523" s="1"/>
      <c r="H523" s="1"/>
      <c r="I523" s="1"/>
      <c r="R523"/>
      <c r="S523"/>
      <c r="T523"/>
      <c r="U523"/>
      <c r="V523"/>
      <c r="W523"/>
      <c r="X523"/>
      <c r="Y523"/>
      <c r="Z523"/>
      <c r="AA523"/>
      <c r="AB523"/>
      <c r="AK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row>
    <row r="524" spans="4:86" ht="15">
      <c r="D524" s="1"/>
      <c r="E524" s="1"/>
      <c r="F524" s="1"/>
      <c r="G524" s="1"/>
      <c r="H524" s="1"/>
      <c r="I524" s="1"/>
      <c r="R524"/>
      <c r="S524"/>
      <c r="T524"/>
      <c r="U524"/>
      <c r="V524"/>
      <c r="W524"/>
      <c r="X524"/>
      <c r="Y524"/>
      <c r="Z524"/>
      <c r="AA524"/>
      <c r="AB524"/>
      <c r="AK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row>
    <row r="525" spans="4:86" ht="15">
      <c r="D525" s="1"/>
      <c r="E525" s="1"/>
      <c r="F525" s="1"/>
      <c r="G525" s="1"/>
      <c r="H525" s="1"/>
      <c r="I525" s="1"/>
      <c r="R525"/>
      <c r="S525"/>
      <c r="T525"/>
      <c r="U525"/>
      <c r="V525"/>
      <c r="W525"/>
      <c r="X525"/>
      <c r="Y525"/>
      <c r="Z525"/>
      <c r="AA525"/>
      <c r="AB525"/>
      <c r="AK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row>
    <row r="526" spans="4:86" ht="15">
      <c r="D526" s="1"/>
      <c r="E526" s="1"/>
      <c r="F526" s="1"/>
      <c r="G526" s="1"/>
      <c r="H526" s="1"/>
      <c r="I526" s="1"/>
      <c r="R526"/>
      <c r="S526"/>
      <c r="T526"/>
      <c r="U526"/>
      <c r="V526"/>
      <c r="W526"/>
      <c r="X526"/>
      <c r="Y526"/>
      <c r="Z526"/>
      <c r="AA526"/>
      <c r="AB526"/>
      <c r="AK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row>
    <row r="527" spans="4:86" ht="15">
      <c r="D527" s="1"/>
      <c r="E527" s="1"/>
      <c r="F527" s="1"/>
      <c r="G527" s="1"/>
      <c r="H527" s="1"/>
      <c r="I527" s="1"/>
      <c r="R527"/>
      <c r="S527"/>
      <c r="T527"/>
      <c r="U527"/>
      <c r="V527"/>
      <c r="W527"/>
      <c r="X527"/>
      <c r="Y527"/>
      <c r="Z527"/>
      <c r="AA527"/>
      <c r="AB527"/>
      <c r="AK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row>
    <row r="528" spans="4:86" ht="15">
      <c r="D528" s="1"/>
      <c r="E528" s="1"/>
      <c r="F528" s="1"/>
      <c r="G528" s="1"/>
      <c r="H528" s="1"/>
      <c r="I528" s="1"/>
      <c r="R528"/>
      <c r="S528"/>
      <c r="T528"/>
      <c r="U528"/>
      <c r="V528"/>
      <c r="W528"/>
      <c r="X528"/>
      <c r="Y528"/>
      <c r="Z528"/>
      <c r="AA528"/>
      <c r="AB528"/>
      <c r="AK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row>
    <row r="529" spans="4:86" ht="15">
      <c r="D529" s="1"/>
      <c r="E529" s="1"/>
      <c r="F529" s="1"/>
      <c r="G529" s="1"/>
      <c r="H529" s="1"/>
      <c r="I529" s="1"/>
      <c r="R529"/>
      <c r="S529"/>
      <c r="T529"/>
      <c r="U529"/>
      <c r="V529"/>
      <c r="W529"/>
      <c r="X529"/>
      <c r="Y529"/>
      <c r="Z529"/>
      <c r="AA529"/>
      <c r="AB529"/>
      <c r="AK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row>
    <row r="530" spans="4:86" ht="15">
      <c r="D530" s="1"/>
      <c r="E530" s="1"/>
      <c r="F530" s="1"/>
      <c r="G530" s="1"/>
      <c r="H530" s="1"/>
      <c r="I530" s="1"/>
      <c r="R530"/>
      <c r="S530"/>
      <c r="T530"/>
      <c r="U530"/>
      <c r="V530"/>
      <c r="W530"/>
      <c r="X530"/>
      <c r="Y530"/>
      <c r="Z530"/>
      <c r="AA530"/>
      <c r="AB530"/>
      <c r="AK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row>
    <row r="531" spans="4:86" ht="15">
      <c r="D531" s="1"/>
      <c r="E531" s="1"/>
      <c r="F531" s="1"/>
      <c r="G531" s="1"/>
      <c r="H531" s="1"/>
      <c r="I531" s="1"/>
      <c r="R531"/>
      <c r="S531"/>
      <c r="T531"/>
      <c r="U531"/>
      <c r="V531"/>
      <c r="W531"/>
      <c r="X531"/>
      <c r="Y531"/>
      <c r="Z531"/>
      <c r="AA531"/>
      <c r="AB531"/>
      <c r="AK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row>
    <row r="532" spans="4:86" ht="15">
      <c r="D532" s="1"/>
      <c r="E532" s="1"/>
      <c r="F532" s="1"/>
      <c r="G532" s="1"/>
      <c r="H532" s="1"/>
      <c r="I532" s="1"/>
      <c r="R532"/>
      <c r="S532"/>
      <c r="T532"/>
      <c r="U532"/>
      <c r="V532"/>
      <c r="W532"/>
      <c r="X532"/>
      <c r="Y532"/>
      <c r="Z532"/>
      <c r="AA532"/>
      <c r="AB532"/>
      <c r="AK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row>
    <row r="533" spans="4:86" ht="15">
      <c r="D533" s="1"/>
      <c r="E533" s="1"/>
      <c r="F533" s="1"/>
      <c r="G533" s="1"/>
      <c r="H533" s="1"/>
      <c r="I533" s="1"/>
      <c r="R533"/>
      <c r="S533"/>
      <c r="T533"/>
      <c r="U533"/>
      <c r="V533"/>
      <c r="W533"/>
      <c r="X533"/>
      <c r="Y533"/>
      <c r="Z533"/>
      <c r="AA533"/>
      <c r="AB533"/>
      <c r="AK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row>
    <row r="534" spans="4:86" ht="15">
      <c r="D534" s="1"/>
      <c r="E534" s="1"/>
      <c r="F534" s="1"/>
      <c r="G534" s="1"/>
      <c r="H534" s="1"/>
      <c r="I534" s="1"/>
      <c r="R534"/>
      <c r="S534"/>
      <c r="T534"/>
      <c r="U534"/>
      <c r="V534"/>
      <c r="W534"/>
      <c r="X534"/>
      <c r="Y534"/>
      <c r="Z534"/>
      <c r="AA534"/>
      <c r="AB534"/>
      <c r="AK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row>
    <row r="535" spans="4:86" ht="15">
      <c r="D535" s="1"/>
      <c r="E535" s="1"/>
      <c r="F535" s="1"/>
      <c r="G535" s="1"/>
      <c r="H535" s="1"/>
      <c r="I535" s="1"/>
      <c r="R535"/>
      <c r="S535"/>
      <c r="T535"/>
      <c r="U535"/>
      <c r="V535"/>
      <c r="W535"/>
      <c r="X535"/>
      <c r="Y535"/>
      <c r="Z535"/>
      <c r="AA535"/>
      <c r="AB535"/>
      <c r="AK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row>
    <row r="536" spans="4:86" ht="15">
      <c r="D536" s="1"/>
      <c r="E536" s="1"/>
      <c r="F536" s="1"/>
      <c r="G536" s="1"/>
      <c r="H536" s="1"/>
      <c r="I536" s="1"/>
      <c r="R536"/>
      <c r="S536"/>
      <c r="T536"/>
      <c r="U536"/>
      <c r="V536"/>
      <c r="W536"/>
      <c r="X536"/>
      <c r="Y536"/>
      <c r="Z536"/>
      <c r="AA536"/>
      <c r="AB536"/>
      <c r="AK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row>
    <row r="537" spans="4:86" ht="15">
      <c r="D537" s="1"/>
      <c r="E537" s="1"/>
      <c r="F537" s="1"/>
      <c r="G537" s="1"/>
      <c r="H537" s="1"/>
      <c r="I537" s="1"/>
      <c r="R537"/>
      <c r="S537"/>
      <c r="T537"/>
      <c r="U537"/>
      <c r="V537"/>
      <c r="W537"/>
      <c r="X537"/>
      <c r="Y537"/>
      <c r="Z537"/>
      <c r="AA537"/>
      <c r="AB537"/>
      <c r="AK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row>
    <row r="538" spans="4:86" ht="15">
      <c r="D538" s="1"/>
      <c r="E538" s="1"/>
      <c r="F538" s="1"/>
      <c r="G538" s="1"/>
      <c r="H538" s="1"/>
      <c r="I538" s="1"/>
      <c r="R538"/>
      <c r="S538"/>
      <c r="T538"/>
      <c r="U538"/>
      <c r="V538"/>
      <c r="W538"/>
      <c r="X538"/>
      <c r="Y538"/>
      <c r="Z538"/>
      <c r="AA538"/>
      <c r="AB538"/>
      <c r="AK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row>
    <row r="539" spans="4:86" ht="15">
      <c r="D539" s="1"/>
      <c r="E539" s="1"/>
      <c r="F539" s="1"/>
      <c r="G539" s="1"/>
      <c r="H539" s="1"/>
      <c r="I539" s="1"/>
      <c r="R539"/>
      <c r="S539"/>
      <c r="T539"/>
      <c r="U539"/>
      <c r="V539"/>
      <c r="W539"/>
      <c r="X539"/>
      <c r="Y539"/>
      <c r="Z539"/>
      <c r="AA539"/>
      <c r="AB539"/>
      <c r="AK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row>
    <row r="540" spans="4:86" ht="15">
      <c r="D540" s="1"/>
      <c r="E540" s="1"/>
      <c r="F540" s="1"/>
      <c r="G540" s="1"/>
      <c r="H540" s="1"/>
      <c r="I540" s="1"/>
      <c r="R540"/>
      <c r="S540"/>
      <c r="T540"/>
      <c r="U540"/>
      <c r="V540"/>
      <c r="W540"/>
      <c r="X540"/>
      <c r="Y540"/>
      <c r="Z540"/>
      <c r="AA540"/>
      <c r="AB540"/>
      <c r="AK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row>
    <row r="541" spans="4:86" ht="15">
      <c r="D541" s="1"/>
      <c r="E541" s="1"/>
      <c r="F541" s="1"/>
      <c r="G541" s="1"/>
      <c r="H541" s="1"/>
      <c r="I541" s="1"/>
      <c r="R541"/>
      <c r="S541"/>
      <c r="T541"/>
      <c r="U541"/>
      <c r="V541"/>
      <c r="W541"/>
      <c r="X541"/>
      <c r="Y541"/>
      <c r="Z541"/>
      <c r="AA541"/>
      <c r="AB541"/>
      <c r="AK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row>
    <row r="542" spans="4:86" ht="15">
      <c r="D542" s="1"/>
      <c r="E542" s="1"/>
      <c r="F542" s="1"/>
      <c r="G542" s="1"/>
      <c r="H542" s="1"/>
      <c r="I542" s="1"/>
      <c r="R542"/>
      <c r="S542"/>
      <c r="T542"/>
      <c r="U542"/>
      <c r="V542"/>
      <c r="W542"/>
      <c r="X542"/>
      <c r="Y542"/>
      <c r="Z542"/>
      <c r="AA542"/>
      <c r="AB542"/>
      <c r="AK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row>
    <row r="543" spans="4:86" ht="15">
      <c r="D543" s="1"/>
      <c r="E543" s="1"/>
      <c r="F543" s="1"/>
      <c r="G543" s="1"/>
      <c r="H543" s="1"/>
      <c r="I543" s="1"/>
      <c r="R543"/>
      <c r="S543"/>
      <c r="T543"/>
      <c r="U543"/>
      <c r="V543"/>
      <c r="W543"/>
      <c r="X543"/>
      <c r="Y543"/>
      <c r="Z543"/>
      <c r="AA543"/>
      <c r="AB543"/>
      <c r="AK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row>
    <row r="544" spans="4:86" ht="15">
      <c r="D544" s="1"/>
      <c r="E544" s="1"/>
      <c r="F544" s="1"/>
      <c r="G544" s="1"/>
      <c r="H544" s="1"/>
      <c r="I544" s="1"/>
      <c r="R544"/>
      <c r="S544"/>
      <c r="T544"/>
      <c r="U544"/>
      <c r="V544"/>
      <c r="W544"/>
      <c r="X544"/>
      <c r="Y544"/>
      <c r="Z544"/>
      <c r="AA544"/>
      <c r="AB544"/>
      <c r="AK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row>
    <row r="545" spans="4:86" ht="15">
      <c r="D545" s="1"/>
      <c r="E545" s="1"/>
      <c r="F545" s="1"/>
      <c r="G545" s="1"/>
      <c r="H545" s="1"/>
      <c r="I545" s="1"/>
      <c r="R545"/>
      <c r="S545"/>
      <c r="T545"/>
      <c r="U545"/>
      <c r="V545"/>
      <c r="W545"/>
      <c r="X545"/>
      <c r="Y545"/>
      <c r="Z545"/>
      <c r="AA545"/>
      <c r="AB545"/>
      <c r="AK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row>
    <row r="546" spans="4:86" ht="15">
      <c r="D546" s="1"/>
      <c r="E546" s="1"/>
      <c r="F546" s="1"/>
      <c r="G546" s="1"/>
      <c r="H546" s="1"/>
      <c r="I546" s="1"/>
      <c r="R546"/>
      <c r="S546"/>
      <c r="T546"/>
      <c r="U546"/>
      <c r="V546"/>
      <c r="W546"/>
      <c r="X546"/>
      <c r="Y546"/>
      <c r="Z546"/>
      <c r="AA546"/>
      <c r="AB546"/>
      <c r="AK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row>
    <row r="547" spans="4:86" ht="15">
      <c r="D547" s="1"/>
      <c r="E547" s="1"/>
      <c r="F547" s="1"/>
      <c r="G547" s="1"/>
      <c r="H547" s="1"/>
      <c r="I547" s="1"/>
      <c r="R547"/>
      <c r="S547"/>
      <c r="T547"/>
      <c r="U547"/>
      <c r="V547"/>
      <c r="W547"/>
      <c r="X547"/>
      <c r="Y547"/>
      <c r="Z547"/>
      <c r="AA547"/>
      <c r="AB547"/>
      <c r="AK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row>
    <row r="548" spans="4:86" ht="15">
      <c r="D548" s="1"/>
      <c r="E548" s="1"/>
      <c r="F548" s="1"/>
      <c r="G548" s="1"/>
      <c r="H548" s="1"/>
      <c r="I548" s="1"/>
      <c r="R548"/>
      <c r="S548"/>
      <c r="T548"/>
      <c r="U548"/>
      <c r="V548"/>
      <c r="W548"/>
      <c r="X548"/>
      <c r="Y548"/>
      <c r="Z548"/>
      <c r="AA548"/>
      <c r="AB548"/>
      <c r="AK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row>
    <row r="549" spans="4:86" ht="15">
      <c r="D549" s="1"/>
      <c r="E549" s="1"/>
      <c r="F549" s="1"/>
      <c r="G549" s="1"/>
      <c r="H549" s="1"/>
      <c r="I549" s="1"/>
      <c r="R549"/>
      <c r="S549"/>
      <c r="T549"/>
      <c r="U549"/>
      <c r="V549"/>
      <c r="W549"/>
      <c r="X549"/>
      <c r="Y549"/>
      <c r="Z549"/>
      <c r="AA549"/>
      <c r="AB549"/>
      <c r="AK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row>
    <row r="550" spans="4:86" ht="15">
      <c r="D550" s="1"/>
      <c r="E550" s="1"/>
      <c r="F550" s="1"/>
      <c r="G550" s="1"/>
      <c r="H550" s="1"/>
      <c r="I550" s="1"/>
      <c r="R550"/>
      <c r="S550"/>
      <c r="T550"/>
      <c r="U550"/>
      <c r="V550"/>
      <c r="W550"/>
      <c r="X550"/>
      <c r="Y550"/>
      <c r="Z550"/>
      <c r="AA550"/>
      <c r="AB550"/>
      <c r="AK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row>
    <row r="551" spans="4:86" ht="15">
      <c r="D551" s="1"/>
      <c r="E551" s="1"/>
      <c r="F551" s="1"/>
      <c r="G551" s="1"/>
      <c r="H551" s="1"/>
      <c r="I551" s="1"/>
      <c r="R551"/>
      <c r="S551"/>
      <c r="T551"/>
      <c r="U551"/>
      <c r="V551"/>
      <c r="W551"/>
      <c r="X551"/>
      <c r="Y551"/>
      <c r="Z551"/>
      <c r="AA551"/>
      <c r="AB551"/>
      <c r="AK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row>
    <row r="552" spans="4:86" ht="15">
      <c r="D552" s="1"/>
      <c r="E552" s="1"/>
      <c r="F552" s="1"/>
      <c r="G552" s="1"/>
      <c r="H552" s="1"/>
      <c r="I552" s="1"/>
      <c r="R552"/>
      <c r="S552"/>
      <c r="T552"/>
      <c r="U552"/>
      <c r="V552"/>
      <c r="W552"/>
      <c r="X552"/>
      <c r="Y552"/>
      <c r="Z552"/>
      <c r="AA552"/>
      <c r="AB552"/>
      <c r="AK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row>
    <row r="553" spans="4:86" ht="15">
      <c r="D553" s="1"/>
      <c r="E553" s="1"/>
      <c r="F553" s="1"/>
      <c r="G553" s="1"/>
      <c r="H553" s="1"/>
      <c r="I553" s="1"/>
      <c r="R553"/>
      <c r="S553"/>
      <c r="T553"/>
      <c r="U553"/>
      <c r="V553"/>
      <c r="W553"/>
      <c r="X553"/>
      <c r="Y553"/>
      <c r="Z553"/>
      <c r="AA553"/>
      <c r="AB553"/>
      <c r="AK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row>
    <row r="554" spans="4:86" ht="15">
      <c r="D554" s="1"/>
      <c r="E554" s="1"/>
      <c r="F554" s="1"/>
      <c r="G554" s="1"/>
      <c r="H554" s="1"/>
      <c r="I554" s="1"/>
      <c r="R554"/>
      <c r="S554"/>
      <c r="T554"/>
      <c r="U554"/>
      <c r="V554"/>
      <c r="W554"/>
      <c r="X554"/>
      <c r="Y554"/>
      <c r="Z554"/>
      <c r="AA554"/>
      <c r="AB554"/>
      <c r="AK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row>
    <row r="555" spans="4:86" ht="15">
      <c r="D555" s="1"/>
      <c r="E555" s="1"/>
      <c r="F555" s="1"/>
      <c r="G555" s="1"/>
      <c r="H555" s="1"/>
      <c r="I555" s="1"/>
      <c r="R555"/>
      <c r="S555"/>
      <c r="T555"/>
      <c r="U555"/>
      <c r="V555"/>
      <c r="W555"/>
      <c r="X555"/>
      <c r="Y555"/>
      <c r="Z555"/>
      <c r="AA555"/>
      <c r="AB555"/>
      <c r="AK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row>
    <row r="556" spans="4:86" ht="15">
      <c r="D556" s="1"/>
      <c r="E556" s="1"/>
      <c r="F556" s="1"/>
      <c r="G556" s="1"/>
      <c r="H556" s="1"/>
      <c r="I556" s="1"/>
      <c r="R556"/>
      <c r="S556"/>
      <c r="T556"/>
      <c r="U556"/>
      <c r="V556"/>
      <c r="W556"/>
      <c r="X556"/>
      <c r="Y556"/>
      <c r="Z556"/>
      <c r="AA556"/>
      <c r="AB556"/>
      <c r="AK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row>
    <row r="557" spans="4:86" ht="15">
      <c r="D557" s="1"/>
      <c r="E557" s="1"/>
      <c r="F557" s="1"/>
      <c r="G557" s="1"/>
      <c r="H557" s="1"/>
      <c r="I557" s="1"/>
      <c r="R557"/>
      <c r="S557"/>
      <c r="T557"/>
      <c r="U557"/>
      <c r="V557"/>
      <c r="W557"/>
      <c r="X557"/>
      <c r="Y557"/>
      <c r="Z557"/>
      <c r="AA557"/>
      <c r="AB557"/>
      <c r="AK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row>
    <row r="558" spans="4:86" ht="15">
      <c r="D558" s="1"/>
      <c r="E558" s="1"/>
      <c r="F558" s="1"/>
      <c r="G558" s="1"/>
      <c r="H558" s="1"/>
      <c r="I558" s="1"/>
      <c r="R558"/>
      <c r="S558"/>
      <c r="T558"/>
      <c r="U558"/>
      <c r="V558"/>
      <c r="W558"/>
      <c r="X558"/>
      <c r="Y558"/>
      <c r="Z558"/>
      <c r="AA558"/>
      <c r="AB558"/>
      <c r="AK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row>
    <row r="559" spans="4:86" ht="15">
      <c r="D559" s="1"/>
      <c r="E559" s="1"/>
      <c r="F559" s="1"/>
      <c r="G559" s="1"/>
      <c r="H559" s="1"/>
      <c r="I559" s="1"/>
      <c r="R559"/>
      <c r="S559"/>
      <c r="T559"/>
      <c r="U559"/>
      <c r="V559"/>
      <c r="W559"/>
      <c r="X559"/>
      <c r="Y559"/>
      <c r="Z559"/>
      <c r="AA559"/>
      <c r="AB559"/>
      <c r="AK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row>
    <row r="560" spans="4:86" ht="15">
      <c r="D560" s="1"/>
      <c r="E560" s="1"/>
      <c r="F560" s="1"/>
      <c r="G560" s="1"/>
      <c r="H560" s="1"/>
      <c r="I560" s="1"/>
      <c r="R560"/>
      <c r="S560"/>
      <c r="T560"/>
      <c r="U560"/>
      <c r="V560"/>
      <c r="W560"/>
      <c r="X560"/>
      <c r="Y560"/>
      <c r="Z560"/>
      <c r="AA560"/>
      <c r="AB560"/>
      <c r="AK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row>
    <row r="561" spans="4:86" ht="15">
      <c r="D561" s="1"/>
      <c r="E561" s="1"/>
      <c r="F561" s="1"/>
      <c r="G561" s="1"/>
      <c r="H561" s="1"/>
      <c r="I561" s="1"/>
      <c r="R561"/>
      <c r="S561"/>
      <c r="T561"/>
      <c r="U561"/>
      <c r="V561"/>
      <c r="W561"/>
      <c r="X561"/>
      <c r="Y561"/>
      <c r="Z561"/>
      <c r="AA561"/>
      <c r="AB561"/>
      <c r="AK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row>
    <row r="562" spans="4:86" ht="15">
      <c r="D562" s="1"/>
      <c r="E562" s="1"/>
      <c r="F562" s="1"/>
      <c r="G562" s="1"/>
      <c r="H562" s="1"/>
      <c r="I562" s="1"/>
      <c r="R562"/>
      <c r="S562"/>
      <c r="T562"/>
      <c r="U562"/>
      <c r="V562"/>
      <c r="W562"/>
      <c r="X562"/>
      <c r="Y562"/>
      <c r="Z562"/>
      <c r="AA562"/>
      <c r="AB562"/>
      <c r="AK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row>
    <row r="563" spans="4:86" ht="15">
      <c r="D563" s="1"/>
      <c r="E563" s="1"/>
      <c r="F563" s="1"/>
      <c r="G563" s="1"/>
      <c r="H563" s="1"/>
      <c r="I563" s="1"/>
      <c r="R563"/>
      <c r="S563"/>
      <c r="T563"/>
      <c r="U563"/>
      <c r="V563"/>
      <c r="W563"/>
      <c r="X563"/>
      <c r="Y563"/>
      <c r="Z563"/>
      <c r="AA563"/>
      <c r="AB563"/>
      <c r="AK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row>
    <row r="564" spans="4:86" ht="15">
      <c r="D564" s="1"/>
      <c r="E564" s="1"/>
      <c r="F564" s="1"/>
      <c r="G564" s="1"/>
      <c r="H564" s="1"/>
      <c r="I564" s="1"/>
      <c r="R564"/>
      <c r="S564"/>
      <c r="T564"/>
      <c r="U564"/>
      <c r="V564"/>
      <c r="W564"/>
      <c r="X564"/>
      <c r="Y564"/>
      <c r="Z564"/>
      <c r="AA564"/>
      <c r="AB564"/>
      <c r="AK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row>
    <row r="565" spans="4:86" ht="15">
      <c r="D565" s="1"/>
      <c r="E565" s="1"/>
      <c r="F565" s="1"/>
      <c r="G565" s="1"/>
      <c r="H565" s="1"/>
      <c r="I565" s="1"/>
      <c r="R565"/>
      <c r="S565"/>
      <c r="T565"/>
      <c r="U565"/>
      <c r="V565"/>
      <c r="W565"/>
      <c r="X565"/>
      <c r="Y565"/>
      <c r="Z565"/>
      <c r="AA565"/>
      <c r="AB565"/>
      <c r="AK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row>
    <row r="566" spans="4:86" ht="15">
      <c r="D566" s="1"/>
      <c r="E566" s="1"/>
      <c r="F566" s="1"/>
      <c r="G566" s="1"/>
      <c r="H566" s="1"/>
      <c r="I566" s="1"/>
      <c r="R566"/>
      <c r="S566"/>
      <c r="T566"/>
      <c r="U566"/>
      <c r="V566"/>
      <c r="W566"/>
      <c r="X566"/>
      <c r="Y566"/>
      <c r="Z566"/>
      <c r="AA566"/>
      <c r="AB566"/>
      <c r="AK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row>
    <row r="567" spans="4:86" ht="15">
      <c r="D567" s="1"/>
      <c r="E567" s="1"/>
      <c r="F567" s="1"/>
      <c r="G567" s="1"/>
      <c r="H567" s="1"/>
      <c r="I567" s="1"/>
      <c r="R567"/>
      <c r="S567"/>
      <c r="T567"/>
      <c r="U567"/>
      <c r="V567"/>
      <c r="W567"/>
      <c r="X567"/>
      <c r="Y567"/>
      <c r="Z567"/>
      <c r="AA567"/>
      <c r="AB567"/>
      <c r="AK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row>
    <row r="568" spans="4:86" ht="15">
      <c r="D568" s="1"/>
      <c r="E568" s="1"/>
      <c r="F568" s="1"/>
      <c r="G568" s="1"/>
      <c r="H568" s="1"/>
      <c r="I568" s="1"/>
      <c r="R568"/>
      <c r="S568"/>
      <c r="T568"/>
      <c r="U568"/>
      <c r="V568"/>
      <c r="W568"/>
      <c r="X568"/>
      <c r="Y568"/>
      <c r="Z568"/>
      <c r="AA568"/>
      <c r="AB568"/>
      <c r="AK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row>
    <row r="569" spans="4:86" ht="15">
      <c r="D569" s="1"/>
      <c r="E569" s="1"/>
      <c r="F569" s="1"/>
      <c r="G569" s="1"/>
      <c r="H569" s="1"/>
      <c r="I569" s="1"/>
      <c r="R569"/>
      <c r="S569"/>
      <c r="T569"/>
      <c r="U569"/>
      <c r="V569"/>
      <c r="W569"/>
      <c r="X569"/>
      <c r="Y569"/>
      <c r="Z569"/>
      <c r="AA569"/>
      <c r="AB569"/>
      <c r="AK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row>
    <row r="570" spans="4:86" ht="15">
      <c r="D570" s="1"/>
      <c r="E570" s="1"/>
      <c r="F570" s="1"/>
      <c r="G570" s="1"/>
      <c r="H570" s="1"/>
      <c r="I570" s="1"/>
      <c r="R570"/>
      <c r="S570"/>
      <c r="T570"/>
      <c r="U570"/>
      <c r="V570"/>
      <c r="W570"/>
      <c r="X570"/>
      <c r="Y570"/>
      <c r="Z570"/>
      <c r="AA570"/>
      <c r="AB570"/>
      <c r="AK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row>
    <row r="571" spans="4:86" ht="15">
      <c r="D571" s="1"/>
      <c r="E571" s="1"/>
      <c r="F571" s="1"/>
      <c r="G571" s="1"/>
      <c r="H571" s="1"/>
      <c r="I571" s="1"/>
      <c r="R571"/>
      <c r="S571"/>
      <c r="T571"/>
      <c r="U571"/>
      <c r="V571"/>
      <c r="W571"/>
      <c r="X571"/>
      <c r="Y571"/>
      <c r="Z571"/>
      <c r="AA571"/>
      <c r="AB571"/>
      <c r="AK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row>
    <row r="572" spans="4:86" ht="15">
      <c r="D572" s="1"/>
      <c r="E572" s="1"/>
      <c r="F572" s="1"/>
      <c r="G572" s="1"/>
      <c r="H572" s="1"/>
      <c r="I572" s="1"/>
      <c r="R572"/>
      <c r="S572"/>
      <c r="T572"/>
      <c r="U572"/>
      <c r="V572"/>
      <c r="W572"/>
      <c r="X572"/>
      <c r="Y572"/>
      <c r="Z572"/>
      <c r="AA572"/>
      <c r="AB572"/>
      <c r="AK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row>
    <row r="573" spans="4:86" ht="15">
      <c r="D573" s="1"/>
      <c r="E573" s="1"/>
      <c r="F573" s="1"/>
      <c r="G573" s="1"/>
      <c r="H573" s="1"/>
      <c r="I573" s="1"/>
      <c r="R573"/>
      <c r="S573"/>
      <c r="T573"/>
      <c r="U573"/>
      <c r="V573"/>
      <c r="W573"/>
      <c r="X573"/>
      <c r="Y573"/>
      <c r="Z573"/>
      <c r="AA573"/>
      <c r="AB573"/>
      <c r="AK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row>
    <row r="574" spans="4:86" ht="15">
      <c r="D574" s="1"/>
      <c r="E574" s="1"/>
      <c r="F574" s="1"/>
      <c r="G574" s="1"/>
      <c r="H574" s="1"/>
      <c r="I574" s="1"/>
      <c r="R574"/>
      <c r="S574"/>
      <c r="T574"/>
      <c r="U574"/>
      <c r="V574"/>
      <c r="W574"/>
      <c r="X574"/>
      <c r="Y574"/>
      <c r="Z574"/>
      <c r="AA574"/>
      <c r="AB574"/>
      <c r="AK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row>
    <row r="575" spans="4:86" ht="15">
      <c r="D575" s="1"/>
      <c r="E575" s="1"/>
      <c r="F575" s="1"/>
      <c r="G575" s="1"/>
      <c r="H575" s="1"/>
      <c r="I575" s="1"/>
      <c r="R575"/>
      <c r="S575"/>
      <c r="T575"/>
      <c r="U575"/>
      <c r="V575"/>
      <c r="W575"/>
      <c r="X575"/>
      <c r="Y575"/>
      <c r="Z575"/>
      <c r="AA575"/>
      <c r="AB575"/>
      <c r="AK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row>
    <row r="576" spans="4:86" ht="15">
      <c r="D576" s="1"/>
      <c r="E576" s="1"/>
      <c r="F576" s="1"/>
      <c r="G576" s="1"/>
      <c r="H576" s="1"/>
      <c r="I576" s="1"/>
      <c r="R576"/>
      <c r="S576"/>
      <c r="T576"/>
      <c r="U576"/>
      <c r="V576"/>
      <c r="W576"/>
      <c r="X576"/>
      <c r="Y576"/>
      <c r="Z576"/>
      <c r="AA576"/>
      <c r="AB576"/>
      <c r="AK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row>
    <row r="577" spans="4:86" ht="15">
      <c r="D577" s="1"/>
      <c r="E577" s="1"/>
      <c r="F577" s="1"/>
      <c r="G577" s="1"/>
      <c r="H577" s="1"/>
      <c r="I577" s="1"/>
      <c r="R577"/>
      <c r="S577"/>
      <c r="T577"/>
      <c r="U577"/>
      <c r="V577"/>
      <c r="W577"/>
      <c r="X577"/>
      <c r="Y577"/>
      <c r="Z577"/>
      <c r="AA577"/>
      <c r="AB577"/>
      <c r="AK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row>
    <row r="578" spans="4:86" ht="15">
      <c r="D578" s="1"/>
      <c r="E578" s="1"/>
      <c r="F578" s="1"/>
      <c r="G578" s="1"/>
      <c r="H578" s="1"/>
      <c r="I578" s="1"/>
      <c r="R578"/>
      <c r="S578"/>
      <c r="T578"/>
      <c r="U578"/>
      <c r="V578"/>
      <c r="W578"/>
      <c r="X578"/>
      <c r="Y578"/>
      <c r="Z578"/>
      <c r="AA578"/>
      <c r="AB578"/>
      <c r="AK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row>
    <row r="579" spans="4:86" ht="15">
      <c r="D579" s="1"/>
      <c r="E579" s="1"/>
      <c r="F579" s="1"/>
      <c r="G579" s="1"/>
      <c r="H579" s="1"/>
      <c r="I579" s="1"/>
      <c r="R579"/>
      <c r="S579"/>
      <c r="T579"/>
      <c r="U579"/>
      <c r="V579"/>
      <c r="W579"/>
      <c r="X579"/>
      <c r="Y579"/>
      <c r="Z579"/>
      <c r="AA579"/>
      <c r="AB579"/>
      <c r="AK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row>
    <row r="580" spans="4:86" ht="15">
      <c r="D580" s="1"/>
      <c r="E580" s="1"/>
      <c r="F580" s="1"/>
      <c r="G580" s="1"/>
      <c r="H580" s="1"/>
      <c r="I580" s="1"/>
      <c r="R580"/>
      <c r="S580"/>
      <c r="T580"/>
      <c r="U580"/>
      <c r="V580"/>
      <c r="W580"/>
      <c r="X580"/>
      <c r="Y580"/>
      <c r="Z580"/>
      <c r="AA580"/>
      <c r="AB580"/>
      <c r="AK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row>
    <row r="581" spans="4:86" ht="15">
      <c r="D581" s="1"/>
      <c r="E581" s="1"/>
      <c r="F581" s="1"/>
      <c r="G581" s="1"/>
      <c r="H581" s="1"/>
      <c r="I581" s="1"/>
      <c r="R581"/>
      <c r="S581"/>
      <c r="T581"/>
      <c r="U581"/>
      <c r="V581"/>
      <c r="W581"/>
      <c r="X581"/>
      <c r="Y581"/>
      <c r="Z581"/>
      <c r="AA581"/>
      <c r="AB581"/>
      <c r="AK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row>
    <row r="582" spans="4:86" ht="15">
      <c r="D582" s="1"/>
      <c r="E582" s="1"/>
      <c r="F582" s="1"/>
      <c r="G582" s="1"/>
      <c r="H582" s="1"/>
      <c r="I582" s="1"/>
      <c r="R582"/>
      <c r="S582"/>
      <c r="T582"/>
      <c r="U582"/>
      <c r="V582"/>
      <c r="W582"/>
      <c r="X582"/>
      <c r="Y582"/>
      <c r="Z582"/>
      <c r="AA582"/>
      <c r="AB582"/>
      <c r="AK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row>
    <row r="583" spans="4:86" ht="15">
      <c r="D583" s="1"/>
      <c r="E583" s="1"/>
      <c r="F583" s="1"/>
      <c r="G583" s="1"/>
      <c r="H583" s="1"/>
      <c r="I583" s="1"/>
      <c r="R583"/>
      <c r="S583"/>
      <c r="T583"/>
      <c r="U583"/>
      <c r="V583"/>
      <c r="W583"/>
      <c r="X583"/>
      <c r="Y583"/>
      <c r="Z583"/>
      <c r="AA583"/>
      <c r="AB583"/>
      <c r="AK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row>
    <row r="584" spans="4:86" ht="15">
      <c r="D584" s="1"/>
      <c r="E584" s="1"/>
      <c r="F584" s="1"/>
      <c r="G584" s="1"/>
      <c r="H584" s="1"/>
      <c r="I584" s="1"/>
      <c r="R584"/>
      <c r="S584"/>
      <c r="T584"/>
      <c r="U584"/>
      <c r="V584"/>
      <c r="W584"/>
      <c r="X584"/>
      <c r="Y584"/>
      <c r="Z584"/>
      <c r="AA584"/>
      <c r="AB584"/>
      <c r="AK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row>
    <row r="585" spans="4:86" ht="15">
      <c r="D585" s="1"/>
      <c r="E585" s="1"/>
      <c r="F585" s="1"/>
      <c r="G585" s="1"/>
      <c r="H585" s="1"/>
      <c r="I585" s="1"/>
      <c r="R585"/>
      <c r="S585"/>
      <c r="T585"/>
      <c r="U585"/>
      <c r="V585"/>
      <c r="W585"/>
      <c r="X585"/>
      <c r="Y585"/>
      <c r="Z585"/>
      <c r="AA585"/>
      <c r="AB585"/>
      <c r="AK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row>
    <row r="586" spans="4:86" ht="15">
      <c r="D586" s="1"/>
      <c r="E586" s="1"/>
      <c r="F586" s="1"/>
      <c r="G586" s="1"/>
      <c r="H586" s="1"/>
      <c r="I586" s="1"/>
      <c r="R586"/>
      <c r="S586"/>
      <c r="T586"/>
      <c r="U586"/>
      <c r="V586"/>
      <c r="W586"/>
      <c r="X586"/>
      <c r="Y586"/>
      <c r="Z586"/>
      <c r="AA586"/>
      <c r="AB586"/>
      <c r="AK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row>
    <row r="587" spans="4:86" ht="15">
      <c r="D587" s="1"/>
      <c r="E587" s="1"/>
      <c r="F587" s="1"/>
      <c r="G587" s="1"/>
      <c r="H587" s="1"/>
      <c r="I587" s="1"/>
      <c r="R587"/>
      <c r="S587"/>
      <c r="T587"/>
      <c r="U587"/>
      <c r="V587"/>
      <c r="W587"/>
      <c r="X587"/>
      <c r="Y587"/>
      <c r="Z587"/>
      <c r="AA587"/>
      <c r="AB587"/>
      <c r="AK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row>
    <row r="588" spans="4:86" ht="15">
      <c r="D588" s="1"/>
      <c r="E588" s="1"/>
      <c r="F588" s="1"/>
      <c r="G588" s="1"/>
      <c r="H588" s="1"/>
      <c r="I588" s="1"/>
      <c r="R588"/>
      <c r="S588"/>
      <c r="T588"/>
      <c r="U588"/>
      <c r="V588"/>
      <c r="W588"/>
      <c r="X588"/>
      <c r="Y588"/>
      <c r="Z588"/>
      <c r="AA588"/>
      <c r="AB588"/>
      <c r="AK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row>
    <row r="589" spans="4:86" ht="15">
      <c r="D589" s="1"/>
      <c r="E589" s="1"/>
      <c r="F589" s="1"/>
      <c r="G589" s="1"/>
      <c r="H589" s="1"/>
      <c r="I589" s="1"/>
      <c r="R589"/>
      <c r="S589"/>
      <c r="T589"/>
      <c r="U589"/>
      <c r="V589"/>
      <c r="W589"/>
      <c r="X589"/>
      <c r="Y589"/>
      <c r="Z589"/>
      <c r="AA589"/>
      <c r="AB589"/>
      <c r="AK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row>
    <row r="590" spans="4:86" ht="15">
      <c r="D590" s="1"/>
      <c r="E590" s="1"/>
      <c r="F590" s="1"/>
      <c r="G590" s="1"/>
      <c r="H590" s="1"/>
      <c r="I590" s="1"/>
      <c r="R590"/>
      <c r="S590"/>
      <c r="T590"/>
      <c r="U590"/>
      <c r="V590"/>
      <c r="W590"/>
      <c r="X590"/>
      <c r="Y590"/>
      <c r="Z590"/>
      <c r="AA590"/>
      <c r="AB590"/>
      <c r="AK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row>
    <row r="591" spans="4:86" ht="15">
      <c r="D591" s="1"/>
      <c r="E591" s="1"/>
      <c r="F591" s="1"/>
      <c r="G591" s="1"/>
      <c r="H591" s="1"/>
      <c r="I591" s="1"/>
      <c r="R591"/>
      <c r="S591"/>
      <c r="T591"/>
      <c r="U591"/>
      <c r="V591"/>
      <c r="W591"/>
      <c r="X591"/>
      <c r="Y591"/>
      <c r="Z591"/>
      <c r="AA591"/>
      <c r="AB591"/>
      <c r="AK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row>
    <row r="592" spans="4:86" ht="15">
      <c r="D592" s="1"/>
      <c r="E592" s="1"/>
      <c r="F592" s="1"/>
      <c r="G592" s="1"/>
      <c r="H592" s="1"/>
      <c r="I592" s="1"/>
      <c r="R592"/>
      <c r="S592"/>
      <c r="T592"/>
      <c r="U592"/>
      <c r="V592"/>
      <c r="W592"/>
      <c r="X592"/>
      <c r="Y592"/>
      <c r="Z592"/>
      <c r="AA592"/>
      <c r="AB592"/>
      <c r="AK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row>
    <row r="593" spans="4:86" ht="15">
      <c r="D593" s="1"/>
      <c r="E593" s="1"/>
      <c r="F593" s="1"/>
      <c r="G593" s="1"/>
      <c r="H593" s="1"/>
      <c r="I593" s="1"/>
      <c r="R593"/>
      <c r="S593"/>
      <c r="T593"/>
      <c r="U593"/>
      <c r="V593"/>
      <c r="W593"/>
      <c r="X593"/>
      <c r="Y593"/>
      <c r="Z593"/>
      <c r="AA593"/>
      <c r="AB593"/>
      <c r="AK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row>
    <row r="594" spans="4:86" ht="15">
      <c r="D594" s="1"/>
      <c r="E594" s="1"/>
      <c r="F594" s="1"/>
      <c r="G594" s="1"/>
      <c r="H594" s="1"/>
      <c r="I594" s="1"/>
      <c r="R594"/>
      <c r="S594"/>
      <c r="T594"/>
      <c r="U594"/>
      <c r="V594"/>
      <c r="W594"/>
      <c r="X594"/>
      <c r="Y594"/>
      <c r="Z594"/>
      <c r="AA594"/>
      <c r="AB594"/>
      <c r="AK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row>
    <row r="595" spans="4:86" ht="15">
      <c r="D595" s="1"/>
      <c r="E595" s="1"/>
      <c r="F595" s="1"/>
      <c r="G595" s="1"/>
      <c r="H595" s="1"/>
      <c r="I595" s="1"/>
      <c r="R595"/>
      <c r="S595"/>
      <c r="T595"/>
      <c r="U595"/>
      <c r="V595"/>
      <c r="W595"/>
      <c r="X595"/>
      <c r="Y595"/>
      <c r="Z595"/>
      <c r="AA595"/>
      <c r="AB595"/>
      <c r="AK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row>
    <row r="596" spans="4:86" ht="15">
      <c r="D596" s="1"/>
      <c r="E596" s="1"/>
      <c r="F596" s="1"/>
      <c r="G596" s="1"/>
      <c r="H596" s="1"/>
      <c r="I596" s="1"/>
      <c r="R596"/>
      <c r="S596"/>
      <c r="T596"/>
      <c r="U596"/>
      <c r="V596"/>
      <c r="W596"/>
      <c r="X596"/>
      <c r="Y596"/>
      <c r="Z596"/>
      <c r="AA596"/>
      <c r="AB596"/>
      <c r="AK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row>
    <row r="597" spans="4:86" ht="15">
      <c r="D597" s="1"/>
      <c r="E597" s="1"/>
      <c r="F597" s="1"/>
      <c r="G597" s="1"/>
      <c r="H597" s="1"/>
      <c r="I597" s="1"/>
      <c r="R597"/>
      <c r="S597"/>
      <c r="T597"/>
      <c r="U597"/>
      <c r="V597"/>
      <c r="W597"/>
      <c r="X597"/>
      <c r="Y597"/>
      <c r="Z597"/>
      <c r="AA597"/>
      <c r="AB597"/>
      <c r="AK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row>
    <row r="598" spans="4:86" ht="15">
      <c r="D598" s="1"/>
      <c r="E598" s="1"/>
      <c r="F598" s="1"/>
      <c r="G598" s="1"/>
      <c r="H598" s="1"/>
      <c r="I598" s="1"/>
      <c r="R598"/>
      <c r="S598"/>
      <c r="T598"/>
      <c r="U598"/>
      <c r="V598"/>
      <c r="W598"/>
      <c r="X598"/>
      <c r="Y598"/>
      <c r="Z598"/>
      <c r="AA598"/>
      <c r="AB598"/>
      <c r="AK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row>
    <row r="599" spans="4:86" ht="15">
      <c r="D599" s="1"/>
      <c r="E599" s="1"/>
      <c r="F599" s="1"/>
      <c r="G599" s="1"/>
      <c r="H599" s="1"/>
      <c r="I599" s="1"/>
      <c r="R599"/>
      <c r="S599"/>
      <c r="T599"/>
      <c r="U599"/>
      <c r="V599"/>
      <c r="W599"/>
      <c r="X599"/>
      <c r="Y599"/>
      <c r="Z599"/>
      <c r="AA599"/>
      <c r="AB599"/>
      <c r="AK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row>
    <row r="600" spans="4:86" ht="15">
      <c r="D600" s="1"/>
      <c r="E600" s="1"/>
      <c r="F600" s="1"/>
      <c r="G600" s="1"/>
      <c r="H600" s="1"/>
      <c r="I600" s="1"/>
      <c r="R600"/>
      <c r="S600"/>
      <c r="T600"/>
      <c r="U600"/>
      <c r="V600"/>
      <c r="W600"/>
      <c r="X600"/>
      <c r="Y600"/>
      <c r="Z600"/>
      <c r="AA600"/>
      <c r="AB600"/>
      <c r="AK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row>
    <row r="601" spans="4:86" ht="15">
      <c r="D601" s="1"/>
      <c r="E601" s="1"/>
      <c r="F601" s="1"/>
      <c r="G601" s="1"/>
      <c r="H601" s="1"/>
      <c r="I601" s="1"/>
      <c r="R601"/>
      <c r="S601"/>
      <c r="T601"/>
      <c r="U601"/>
      <c r="V601"/>
      <c r="W601"/>
      <c r="X601"/>
      <c r="Y601"/>
      <c r="Z601"/>
      <c r="AA601"/>
      <c r="AB601"/>
      <c r="AK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row>
    <row r="602" spans="4:86" ht="15">
      <c r="D602" s="1"/>
      <c r="E602" s="1"/>
      <c r="F602" s="1"/>
      <c r="G602" s="1"/>
      <c r="H602" s="1"/>
      <c r="I602" s="1"/>
      <c r="R602"/>
      <c r="S602"/>
      <c r="T602"/>
      <c r="U602"/>
      <c r="V602"/>
      <c r="W602"/>
      <c r="X602"/>
      <c r="Y602"/>
      <c r="Z602"/>
      <c r="AA602"/>
      <c r="AB602"/>
      <c r="AK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row>
    <row r="603" spans="4:86" ht="15">
      <c r="D603" s="1"/>
      <c r="E603" s="1"/>
      <c r="F603" s="1"/>
      <c r="G603" s="1"/>
      <c r="H603" s="1"/>
      <c r="I603" s="1"/>
      <c r="R603"/>
      <c r="S603"/>
      <c r="T603"/>
      <c r="U603"/>
      <c r="V603"/>
      <c r="W603"/>
      <c r="X603"/>
      <c r="Y603"/>
      <c r="Z603"/>
      <c r="AA603"/>
      <c r="AB603"/>
      <c r="AK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row>
    <row r="604" spans="4:86" ht="15">
      <c r="D604" s="1"/>
      <c r="E604" s="1"/>
      <c r="F604" s="1"/>
      <c r="G604" s="1"/>
      <c r="H604" s="1"/>
      <c r="I604" s="1"/>
      <c r="R604"/>
      <c r="S604"/>
      <c r="T604"/>
      <c r="U604"/>
      <c r="V604"/>
      <c r="W604"/>
      <c r="X604"/>
      <c r="Y604"/>
      <c r="Z604"/>
      <c r="AA604"/>
      <c r="AB604"/>
      <c r="AK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row>
    <row r="605" spans="4:86" ht="15">
      <c r="D605" s="1"/>
      <c r="E605" s="1"/>
      <c r="F605" s="1"/>
      <c r="G605" s="1"/>
      <c r="H605" s="1"/>
      <c r="I605" s="1"/>
      <c r="R605"/>
      <c r="S605"/>
      <c r="T605"/>
      <c r="U605"/>
      <c r="V605"/>
      <c r="W605"/>
      <c r="X605"/>
      <c r="Y605"/>
      <c r="Z605"/>
      <c r="AA605"/>
      <c r="AB605"/>
      <c r="AK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row>
    <row r="606" spans="4:86" ht="15">
      <c r="D606" s="1"/>
      <c r="E606" s="1"/>
      <c r="F606" s="1"/>
      <c r="G606" s="1"/>
      <c r="H606" s="1"/>
      <c r="I606" s="1"/>
      <c r="R606"/>
      <c r="S606"/>
      <c r="T606"/>
      <c r="U606"/>
      <c r="V606"/>
      <c r="W606"/>
      <c r="X606"/>
      <c r="Y606"/>
      <c r="Z606"/>
      <c r="AA606"/>
      <c r="AB606"/>
      <c r="AK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row>
    <row r="607" spans="4:86" ht="15">
      <c r="D607" s="1"/>
      <c r="E607" s="1"/>
      <c r="F607" s="1"/>
      <c r="G607" s="1"/>
      <c r="H607" s="1"/>
      <c r="I607" s="1"/>
      <c r="R607"/>
      <c r="S607"/>
      <c r="T607"/>
      <c r="U607"/>
      <c r="V607"/>
      <c r="W607"/>
      <c r="X607"/>
      <c r="Y607"/>
      <c r="Z607"/>
      <c r="AA607"/>
      <c r="AB607"/>
      <c r="AK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row>
    <row r="608" spans="4:86" ht="15">
      <c r="D608" s="1"/>
      <c r="E608" s="1"/>
      <c r="F608" s="1"/>
      <c r="G608" s="1"/>
      <c r="H608" s="1"/>
      <c r="I608" s="1"/>
      <c r="R608"/>
      <c r="S608"/>
      <c r="T608"/>
      <c r="U608"/>
      <c r="V608"/>
      <c r="W608"/>
      <c r="X608"/>
      <c r="Y608"/>
      <c r="Z608"/>
      <c r="AA608"/>
      <c r="AB608"/>
      <c r="AK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row>
    <row r="609" spans="4:86" ht="15">
      <c r="D609" s="1"/>
      <c r="E609" s="1"/>
      <c r="F609" s="1"/>
      <c r="G609" s="1"/>
      <c r="H609" s="1"/>
      <c r="I609" s="1"/>
      <c r="R609"/>
      <c r="S609"/>
      <c r="T609"/>
      <c r="U609"/>
      <c r="V609"/>
      <c r="W609"/>
      <c r="X609"/>
      <c r="Y609"/>
      <c r="Z609"/>
      <c r="AA609"/>
      <c r="AB609"/>
      <c r="AK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row>
    <row r="610" spans="4:86" ht="15">
      <c r="D610" s="1"/>
      <c r="E610" s="1"/>
      <c r="F610" s="1"/>
      <c r="G610" s="1"/>
      <c r="H610" s="1"/>
      <c r="I610" s="1"/>
      <c r="R610"/>
      <c r="S610"/>
      <c r="T610"/>
      <c r="U610"/>
      <c r="V610"/>
      <c r="W610"/>
      <c r="X610"/>
      <c r="Y610"/>
      <c r="Z610"/>
      <c r="AA610"/>
      <c r="AB610"/>
      <c r="AK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row>
    <row r="611" spans="4:86" ht="15">
      <c r="D611" s="1"/>
      <c r="E611" s="1"/>
      <c r="F611" s="1"/>
      <c r="G611" s="1"/>
      <c r="H611" s="1"/>
      <c r="I611" s="1"/>
      <c r="R611"/>
      <c r="S611"/>
      <c r="T611"/>
      <c r="U611"/>
      <c r="V611"/>
      <c r="W611"/>
      <c r="X611"/>
      <c r="Y611"/>
      <c r="Z611"/>
      <c r="AA611"/>
      <c r="AB611"/>
      <c r="AK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row>
    <row r="612" spans="4:86" ht="15">
      <c r="D612" s="1"/>
      <c r="E612" s="1"/>
      <c r="F612" s="1"/>
      <c r="G612" s="1"/>
      <c r="H612" s="1"/>
      <c r="I612" s="1"/>
      <c r="R612"/>
      <c r="S612"/>
      <c r="T612"/>
      <c r="U612"/>
      <c r="V612"/>
      <c r="W612"/>
      <c r="X612"/>
      <c r="Y612"/>
      <c r="Z612"/>
      <c r="AA612"/>
      <c r="AB612"/>
      <c r="AK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row>
    <row r="613" spans="4:86" ht="15">
      <c r="D613" s="1"/>
      <c r="E613" s="1"/>
      <c r="F613" s="1"/>
      <c r="G613" s="1"/>
      <c r="H613" s="1"/>
      <c r="I613" s="1"/>
      <c r="R613"/>
      <c r="S613"/>
      <c r="T613"/>
      <c r="U613"/>
      <c r="V613"/>
      <c r="W613"/>
      <c r="X613"/>
      <c r="Y613"/>
      <c r="Z613"/>
      <c r="AA613"/>
      <c r="AB613"/>
      <c r="AK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row>
    <row r="614" spans="4:86" ht="15">
      <c r="D614" s="1"/>
      <c r="E614" s="1"/>
      <c r="F614" s="1"/>
      <c r="G614" s="1"/>
      <c r="H614" s="1"/>
      <c r="I614" s="1"/>
      <c r="R614"/>
      <c r="S614"/>
      <c r="T614"/>
      <c r="U614"/>
      <c r="V614"/>
      <c r="W614"/>
      <c r="X614"/>
      <c r="Y614"/>
      <c r="Z614"/>
      <c r="AA614"/>
      <c r="AB614"/>
      <c r="AK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row>
    <row r="615" spans="4:86" ht="15">
      <c r="D615" s="1"/>
      <c r="E615" s="1"/>
      <c r="F615" s="1"/>
      <c r="G615" s="1"/>
      <c r="H615" s="1"/>
      <c r="I615" s="1"/>
      <c r="R615"/>
      <c r="S615"/>
      <c r="T615"/>
      <c r="U615"/>
      <c r="V615"/>
      <c r="W615"/>
      <c r="X615"/>
      <c r="Y615"/>
      <c r="Z615"/>
      <c r="AA615"/>
      <c r="AB615"/>
      <c r="AK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row>
    <row r="616" spans="4:86" ht="15">
      <c r="D616" s="1"/>
      <c r="E616" s="1"/>
      <c r="F616" s="1"/>
      <c r="G616" s="1"/>
      <c r="H616" s="1"/>
      <c r="I616" s="1"/>
      <c r="R616"/>
      <c r="S616"/>
      <c r="T616"/>
      <c r="U616"/>
      <c r="V616"/>
      <c r="W616"/>
      <c r="X616"/>
      <c r="Y616"/>
      <c r="Z616"/>
      <c r="AA616"/>
      <c r="AB616"/>
      <c r="AK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row>
    <row r="617" spans="4:86" ht="15">
      <c r="D617" s="1"/>
      <c r="E617" s="1"/>
      <c r="F617" s="1"/>
      <c r="G617" s="1"/>
      <c r="H617" s="1"/>
      <c r="I617" s="1"/>
      <c r="R617"/>
      <c r="S617"/>
      <c r="T617"/>
      <c r="U617"/>
      <c r="V617"/>
      <c r="W617"/>
      <c r="X617"/>
      <c r="Y617"/>
      <c r="Z617"/>
      <c r="AA617"/>
      <c r="AB617"/>
      <c r="AK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row>
    <row r="618" spans="4:86" ht="15">
      <c r="D618" s="1"/>
      <c r="E618" s="1"/>
      <c r="F618" s="1"/>
      <c r="G618" s="1"/>
      <c r="H618" s="1"/>
      <c r="I618" s="1"/>
      <c r="R618"/>
      <c r="S618"/>
      <c r="T618"/>
      <c r="U618"/>
      <c r="V618"/>
      <c r="W618"/>
      <c r="X618"/>
      <c r="Y618"/>
      <c r="Z618"/>
      <c r="AA618"/>
      <c r="AB618"/>
      <c r="AK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row>
    <row r="619" spans="4:86" ht="15">
      <c r="D619" s="1"/>
      <c r="E619" s="1"/>
      <c r="F619" s="1"/>
      <c r="G619" s="1"/>
      <c r="H619" s="1"/>
      <c r="I619" s="1"/>
      <c r="R619"/>
      <c r="S619"/>
      <c r="T619"/>
      <c r="U619"/>
      <c r="V619"/>
      <c r="W619"/>
      <c r="X619"/>
      <c r="Y619"/>
      <c r="Z619"/>
      <c r="AA619"/>
      <c r="AB619"/>
      <c r="AK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row>
    <row r="620" spans="4:86" ht="15">
      <c r="D620" s="1"/>
      <c r="E620" s="1"/>
      <c r="F620" s="1"/>
      <c r="G620" s="1"/>
      <c r="H620" s="1"/>
      <c r="I620" s="1"/>
      <c r="R620"/>
      <c r="S620"/>
      <c r="T620"/>
      <c r="U620"/>
      <c r="V620"/>
      <c r="W620"/>
      <c r="X620"/>
      <c r="Y620"/>
      <c r="Z620"/>
      <c r="AA620"/>
      <c r="AB620"/>
      <c r="AK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row>
    <row r="621" spans="4:86" ht="15">
      <c r="D621" s="1"/>
      <c r="E621" s="1"/>
      <c r="F621" s="1"/>
      <c r="G621" s="1"/>
      <c r="H621" s="1"/>
      <c r="I621" s="1"/>
      <c r="R621"/>
      <c r="S621"/>
      <c r="T621"/>
      <c r="U621"/>
      <c r="V621"/>
      <c r="W621"/>
      <c r="X621"/>
      <c r="Y621"/>
      <c r="Z621"/>
      <c r="AA621"/>
      <c r="AB621"/>
      <c r="AK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row>
    <row r="622" spans="4:86" ht="15">
      <c r="D622" s="1"/>
      <c r="E622" s="1"/>
      <c r="F622" s="1"/>
      <c r="G622" s="1"/>
      <c r="H622" s="1"/>
      <c r="I622" s="1"/>
      <c r="R622"/>
      <c r="S622"/>
      <c r="T622"/>
      <c r="U622"/>
      <c r="V622"/>
      <c r="W622"/>
      <c r="X622"/>
      <c r="Y622"/>
      <c r="Z622"/>
      <c r="AA622"/>
      <c r="AB622"/>
      <c r="AK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row>
    <row r="623" spans="4:86" ht="15">
      <c r="D623" s="1"/>
      <c r="E623" s="1"/>
      <c r="F623" s="1"/>
      <c r="G623" s="1"/>
      <c r="H623" s="1"/>
      <c r="I623" s="1"/>
      <c r="R623"/>
      <c r="S623"/>
      <c r="T623"/>
      <c r="U623"/>
      <c r="V623"/>
      <c r="W623"/>
      <c r="X623"/>
      <c r="Y623"/>
      <c r="Z623"/>
      <c r="AA623"/>
      <c r="AB623"/>
      <c r="AK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row>
    <row r="624" spans="4:86" ht="15">
      <c r="D624" s="1"/>
      <c r="E624" s="1"/>
      <c r="F624" s="1"/>
      <c r="G624" s="1"/>
      <c r="H624" s="1"/>
      <c r="I624" s="1"/>
      <c r="R624"/>
      <c r="S624"/>
      <c r="T624"/>
      <c r="U624"/>
      <c r="V624"/>
      <c r="W624"/>
      <c r="X624"/>
      <c r="Y624"/>
      <c r="Z624"/>
      <c r="AA624"/>
      <c r="AB624"/>
      <c r="AK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row>
    <row r="625" spans="4:86" ht="15">
      <c r="D625" s="1"/>
      <c r="E625" s="1"/>
      <c r="F625" s="1"/>
      <c r="G625" s="1"/>
      <c r="H625" s="1"/>
      <c r="I625" s="1"/>
      <c r="R625"/>
      <c r="S625"/>
      <c r="T625"/>
      <c r="U625"/>
      <c r="V625"/>
      <c r="W625"/>
      <c r="X625"/>
      <c r="Y625"/>
      <c r="Z625"/>
      <c r="AA625"/>
      <c r="AB625"/>
      <c r="AK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row>
    <row r="626" spans="4:86" ht="15">
      <c r="D626" s="1"/>
      <c r="E626" s="1"/>
      <c r="F626" s="1"/>
      <c r="G626" s="1"/>
      <c r="H626" s="1"/>
      <c r="I626" s="1"/>
      <c r="R626"/>
      <c r="S626"/>
      <c r="T626"/>
      <c r="U626"/>
      <c r="V626"/>
      <c r="W626"/>
      <c r="X626"/>
      <c r="Y626"/>
      <c r="Z626"/>
      <c r="AA626"/>
      <c r="AB626"/>
      <c r="AK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row>
    <row r="627" spans="4:86" ht="15">
      <c r="D627" s="1"/>
      <c r="E627" s="1"/>
      <c r="F627" s="1"/>
      <c r="G627" s="1"/>
      <c r="H627" s="1"/>
      <c r="I627" s="1"/>
      <c r="R627"/>
      <c r="S627"/>
      <c r="T627"/>
      <c r="U627"/>
      <c r="V627"/>
      <c r="W627"/>
      <c r="X627"/>
      <c r="Y627"/>
      <c r="Z627"/>
      <c r="AA627"/>
      <c r="AB627"/>
      <c r="AK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row>
    <row r="628" spans="4:86" ht="15">
      <c r="D628" s="1"/>
      <c r="E628" s="1"/>
      <c r="F628" s="1"/>
      <c r="G628" s="1"/>
      <c r="H628" s="1"/>
      <c r="I628" s="1"/>
      <c r="R628"/>
      <c r="S628"/>
      <c r="T628"/>
      <c r="U628"/>
      <c r="V628"/>
      <c r="W628"/>
      <c r="X628"/>
      <c r="Y628"/>
      <c r="Z628"/>
      <c r="AA628"/>
      <c r="AB628"/>
      <c r="AK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row>
    <row r="629" spans="4:86" ht="15">
      <c r="D629" s="1"/>
      <c r="E629" s="1"/>
      <c r="F629" s="1"/>
      <c r="G629" s="1"/>
      <c r="H629" s="1"/>
      <c r="I629" s="1"/>
      <c r="R629"/>
      <c r="S629"/>
      <c r="T629"/>
      <c r="U629"/>
      <c r="V629"/>
      <c r="W629"/>
      <c r="X629"/>
      <c r="Y629"/>
      <c r="Z629"/>
      <c r="AA629"/>
      <c r="AB629"/>
      <c r="AK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row>
    <row r="630" spans="4:86" ht="15">
      <c r="D630" s="1"/>
      <c r="E630" s="1"/>
      <c r="F630" s="1"/>
      <c r="G630" s="1"/>
      <c r="H630" s="1"/>
      <c r="I630" s="1"/>
      <c r="R630"/>
      <c r="S630"/>
      <c r="T630"/>
      <c r="U630"/>
      <c r="V630"/>
      <c r="W630"/>
      <c r="X630"/>
      <c r="Y630"/>
      <c r="Z630"/>
      <c r="AA630"/>
      <c r="AB630"/>
      <c r="AK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row>
    <row r="631" spans="4:86" ht="15">
      <c r="D631" s="1"/>
      <c r="E631" s="1"/>
      <c r="F631" s="1"/>
      <c r="G631" s="1"/>
      <c r="H631" s="1"/>
      <c r="I631" s="1"/>
      <c r="R631"/>
      <c r="S631"/>
      <c r="T631"/>
      <c r="U631"/>
      <c r="V631"/>
      <c r="W631"/>
      <c r="X631"/>
      <c r="Y631"/>
      <c r="Z631"/>
      <c r="AA631"/>
      <c r="AB631"/>
      <c r="AK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row>
    <row r="632" spans="4:86" ht="15">
      <c r="D632" s="1"/>
      <c r="E632" s="1"/>
      <c r="F632" s="1"/>
      <c r="G632" s="1"/>
      <c r="H632" s="1"/>
      <c r="I632" s="1"/>
      <c r="R632"/>
      <c r="S632"/>
      <c r="T632"/>
      <c r="U632"/>
      <c r="V632"/>
      <c r="W632"/>
      <c r="X632"/>
      <c r="Y632"/>
      <c r="Z632"/>
      <c r="AA632"/>
      <c r="AB632"/>
      <c r="AK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row>
    <row r="633" spans="4:86" ht="15">
      <c r="D633" s="1"/>
      <c r="E633" s="1"/>
      <c r="F633" s="1"/>
      <c r="G633" s="1"/>
      <c r="H633" s="1"/>
      <c r="I633" s="1"/>
      <c r="R633"/>
      <c r="S633"/>
      <c r="T633"/>
      <c r="U633"/>
      <c r="V633"/>
      <c r="W633"/>
      <c r="X633"/>
      <c r="Y633"/>
      <c r="Z633"/>
      <c r="AA633"/>
      <c r="AB633"/>
      <c r="AK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row>
    <row r="634" spans="4:86" ht="15">
      <c r="D634" s="1"/>
      <c r="E634" s="1"/>
      <c r="F634" s="1"/>
      <c r="G634" s="1"/>
      <c r="H634" s="1"/>
      <c r="I634" s="1"/>
      <c r="R634"/>
      <c r="S634"/>
      <c r="T634"/>
      <c r="U634"/>
      <c r="V634"/>
      <c r="W634"/>
      <c r="X634"/>
      <c r="Y634"/>
      <c r="Z634"/>
      <c r="AA634"/>
      <c r="AB634"/>
      <c r="AK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row>
    <row r="635" spans="4:86" ht="15">
      <c r="D635" s="1"/>
      <c r="E635" s="1"/>
      <c r="F635" s="1"/>
      <c r="G635" s="1"/>
      <c r="H635" s="1"/>
      <c r="I635" s="1"/>
      <c r="R635"/>
      <c r="S635"/>
      <c r="T635"/>
      <c r="U635"/>
      <c r="V635"/>
      <c r="W635"/>
      <c r="X635"/>
      <c r="Y635"/>
      <c r="Z635"/>
      <c r="AA635"/>
      <c r="AB635"/>
      <c r="AK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row>
    <row r="636" spans="4:86" ht="15">
      <c r="D636" s="1"/>
      <c r="E636" s="1"/>
      <c r="F636" s="1"/>
      <c r="G636" s="1"/>
      <c r="H636" s="1"/>
      <c r="I636" s="1"/>
      <c r="R636"/>
      <c r="S636"/>
      <c r="T636"/>
      <c r="U636"/>
      <c r="V636"/>
      <c r="W636"/>
      <c r="X636"/>
      <c r="Y636"/>
      <c r="Z636"/>
      <c r="AA636"/>
      <c r="AB636"/>
      <c r="AK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row>
    <row r="637" spans="4:86" ht="15">
      <c r="D637" s="1"/>
      <c r="E637" s="1"/>
      <c r="F637" s="1"/>
      <c r="G637" s="1"/>
      <c r="H637" s="1"/>
      <c r="I637" s="1"/>
      <c r="R637"/>
      <c r="S637"/>
      <c r="T637"/>
      <c r="U637"/>
      <c r="V637"/>
      <c r="W637"/>
      <c r="X637"/>
      <c r="Y637"/>
      <c r="Z637"/>
      <c r="AA637"/>
      <c r="AB637"/>
      <c r="AK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row>
    <row r="638" spans="4:86" ht="15">
      <c r="D638" s="1"/>
      <c r="E638" s="1"/>
      <c r="F638" s="1"/>
      <c r="G638" s="1"/>
      <c r="H638" s="1"/>
      <c r="I638" s="1"/>
      <c r="R638"/>
      <c r="S638"/>
      <c r="T638"/>
      <c r="U638"/>
      <c r="V638"/>
      <c r="W638"/>
      <c r="X638"/>
      <c r="Y638"/>
      <c r="Z638"/>
      <c r="AA638"/>
      <c r="AB638"/>
      <c r="AK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row>
    <row r="639" spans="4:86" ht="15">
      <c r="D639" s="1"/>
      <c r="E639" s="1"/>
      <c r="F639" s="1"/>
      <c r="G639" s="1"/>
      <c r="H639" s="1"/>
      <c r="I639" s="1"/>
      <c r="R639"/>
      <c r="S639"/>
      <c r="T639"/>
      <c r="U639"/>
      <c r="V639"/>
      <c r="W639"/>
      <c r="X639"/>
      <c r="Y639"/>
      <c r="Z639"/>
      <c r="AA639"/>
      <c r="AB639"/>
      <c r="AK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row>
    <row r="640" spans="4:86" ht="15">
      <c r="D640" s="1"/>
      <c r="E640" s="1"/>
      <c r="F640" s="1"/>
      <c r="G640" s="1"/>
      <c r="H640" s="1"/>
      <c r="I640" s="1"/>
      <c r="R640"/>
      <c r="S640"/>
      <c r="T640"/>
      <c r="U640"/>
      <c r="V640"/>
      <c r="W640"/>
      <c r="X640"/>
      <c r="Y640"/>
      <c r="Z640"/>
      <c r="AA640"/>
      <c r="AB640"/>
      <c r="AK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row>
    <row r="641" spans="4:86" ht="15">
      <c r="D641" s="1"/>
      <c r="E641" s="1"/>
      <c r="F641" s="1"/>
      <c r="G641" s="1"/>
      <c r="H641" s="1"/>
      <c r="I641" s="1"/>
      <c r="R641"/>
      <c r="S641"/>
      <c r="T641"/>
      <c r="U641"/>
      <c r="V641"/>
      <c r="W641"/>
      <c r="X641"/>
      <c r="Y641"/>
      <c r="Z641"/>
      <c r="AA641"/>
      <c r="AB641"/>
      <c r="AK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row>
    <row r="642" spans="4:86" ht="15">
      <c r="D642" s="1"/>
      <c r="E642" s="1"/>
      <c r="F642" s="1"/>
      <c r="G642" s="1"/>
      <c r="H642" s="1"/>
      <c r="I642" s="1"/>
      <c r="R642"/>
      <c r="S642"/>
      <c r="T642"/>
      <c r="U642"/>
      <c r="V642"/>
      <c r="W642"/>
      <c r="X642"/>
      <c r="Y642"/>
      <c r="Z642"/>
      <c r="AA642"/>
      <c r="AB642"/>
      <c r="AK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row>
    <row r="643" spans="4:86" ht="15">
      <c r="D643" s="1"/>
      <c r="E643" s="1"/>
      <c r="F643" s="1"/>
      <c r="G643" s="1"/>
      <c r="H643" s="1"/>
      <c r="I643" s="1"/>
      <c r="R643"/>
      <c r="S643"/>
      <c r="T643"/>
      <c r="U643"/>
      <c r="V643"/>
      <c r="W643"/>
      <c r="X643"/>
      <c r="Y643"/>
      <c r="Z643"/>
      <c r="AA643"/>
      <c r="AB643"/>
      <c r="AK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row>
    <row r="644" spans="4:86" ht="15">
      <c r="D644" s="1"/>
      <c r="E644" s="1"/>
      <c r="F644" s="1"/>
      <c r="G644" s="1"/>
      <c r="H644" s="1"/>
      <c r="I644" s="1"/>
      <c r="R644"/>
      <c r="S644"/>
      <c r="T644"/>
      <c r="U644"/>
      <c r="V644"/>
      <c r="W644"/>
      <c r="X644"/>
      <c r="Y644"/>
      <c r="Z644"/>
      <c r="AA644"/>
      <c r="AB644"/>
      <c r="AK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row>
    <row r="645" spans="4:86" ht="15">
      <c r="D645" s="1"/>
      <c r="E645" s="1"/>
      <c r="F645" s="1"/>
      <c r="G645" s="1"/>
      <c r="H645" s="1"/>
      <c r="I645" s="1"/>
      <c r="R645"/>
      <c r="S645"/>
      <c r="T645"/>
      <c r="U645"/>
      <c r="V645"/>
      <c r="W645"/>
      <c r="X645"/>
      <c r="Y645"/>
      <c r="Z645"/>
      <c r="AA645"/>
      <c r="AB645"/>
      <c r="AK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row>
    <row r="646" spans="4:86" ht="15">
      <c r="D646" s="1"/>
      <c r="E646" s="1"/>
      <c r="F646" s="1"/>
      <c r="G646" s="1"/>
      <c r="H646" s="1"/>
      <c r="I646" s="1"/>
      <c r="R646"/>
      <c r="S646"/>
      <c r="T646"/>
      <c r="U646"/>
      <c r="V646"/>
      <c r="W646"/>
      <c r="X646"/>
      <c r="Y646"/>
      <c r="Z646"/>
      <c r="AA646"/>
      <c r="AB646"/>
      <c r="AK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row>
    <row r="647" spans="4:86" ht="15">
      <c r="D647" s="1"/>
      <c r="E647" s="1"/>
      <c r="F647" s="1"/>
      <c r="G647" s="1"/>
      <c r="H647" s="1"/>
      <c r="I647" s="1"/>
      <c r="R647"/>
      <c r="S647"/>
      <c r="T647"/>
      <c r="U647"/>
      <c r="V647"/>
      <c r="W647"/>
      <c r="X647"/>
      <c r="Y647"/>
      <c r="Z647"/>
      <c r="AA647"/>
      <c r="AB647"/>
      <c r="AK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row>
    <row r="648" spans="4:86" ht="15">
      <c r="D648" s="1"/>
      <c r="E648" s="1"/>
      <c r="F648" s="1"/>
      <c r="G648" s="1"/>
      <c r="H648" s="1"/>
      <c r="I648" s="1"/>
      <c r="R648"/>
      <c r="S648"/>
      <c r="T648"/>
      <c r="U648"/>
      <c r="V648"/>
      <c r="W648"/>
      <c r="X648"/>
      <c r="Y648"/>
      <c r="Z648"/>
      <c r="AA648"/>
      <c r="AB648"/>
      <c r="AK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row>
    <row r="649" spans="4:86" ht="15">
      <c r="D649" s="1"/>
      <c r="E649" s="1"/>
      <c r="F649" s="1"/>
      <c r="G649" s="1"/>
      <c r="H649" s="1"/>
      <c r="I649" s="1"/>
      <c r="R649"/>
      <c r="S649"/>
      <c r="T649"/>
      <c r="U649"/>
      <c r="V649"/>
      <c r="W649"/>
      <c r="X649"/>
      <c r="Y649"/>
      <c r="Z649"/>
      <c r="AA649"/>
      <c r="AB649"/>
      <c r="AK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row>
    <row r="650" spans="4:86" ht="15">
      <c r="D650" s="1"/>
      <c r="E650" s="1"/>
      <c r="F650" s="1"/>
      <c r="G650" s="1"/>
      <c r="H650" s="1"/>
      <c r="I650" s="1"/>
      <c r="R650"/>
      <c r="S650"/>
      <c r="T650"/>
      <c r="U650"/>
      <c r="V650"/>
      <c r="W650"/>
      <c r="X650"/>
      <c r="Y650"/>
      <c r="Z650"/>
      <c r="AA650"/>
      <c r="AB650"/>
      <c r="AK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row>
    <row r="651" spans="4:86" ht="15">
      <c r="D651" s="1"/>
      <c r="E651" s="1"/>
      <c r="F651" s="1"/>
      <c r="G651" s="1"/>
      <c r="H651" s="1"/>
      <c r="I651" s="1"/>
      <c r="R651"/>
      <c r="S651"/>
      <c r="T651"/>
      <c r="U651"/>
      <c r="V651"/>
      <c r="W651"/>
      <c r="X651"/>
      <c r="Y651"/>
      <c r="Z651"/>
      <c r="AA651"/>
      <c r="AB651"/>
      <c r="AK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row>
    <row r="652" spans="4:86" ht="15">
      <c r="D652" s="1"/>
      <c r="E652" s="1"/>
      <c r="F652" s="1"/>
      <c r="G652" s="1"/>
      <c r="H652" s="1"/>
      <c r="I652" s="1"/>
      <c r="R652"/>
      <c r="S652"/>
      <c r="T652"/>
      <c r="U652"/>
      <c r="V652"/>
      <c r="W652"/>
      <c r="X652"/>
      <c r="Y652"/>
      <c r="Z652"/>
      <c r="AA652"/>
      <c r="AB652"/>
      <c r="AK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row>
    <row r="653" spans="4:86" ht="15">
      <c r="D653" s="1"/>
      <c r="E653" s="1"/>
      <c r="F653" s="1"/>
      <c r="G653" s="1"/>
      <c r="H653" s="1"/>
      <c r="I653" s="1"/>
      <c r="R653"/>
      <c r="S653"/>
      <c r="T653"/>
      <c r="U653"/>
      <c r="V653"/>
      <c r="W653"/>
      <c r="X653"/>
      <c r="Y653"/>
      <c r="Z653"/>
      <c r="AA653"/>
      <c r="AB653"/>
      <c r="AK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row>
    <row r="654" spans="4:86" ht="15">
      <c r="D654" s="1"/>
      <c r="E654" s="1"/>
      <c r="F654" s="1"/>
      <c r="G654" s="1"/>
      <c r="H654" s="1"/>
      <c r="I654" s="1"/>
      <c r="R654"/>
      <c r="S654"/>
      <c r="T654"/>
      <c r="U654"/>
      <c r="V654"/>
      <c r="W654"/>
      <c r="X654"/>
      <c r="Y654"/>
      <c r="Z654"/>
      <c r="AA654"/>
      <c r="AB654"/>
      <c r="AK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row>
    <row r="655" spans="4:86" ht="15">
      <c r="D655" s="1"/>
      <c r="E655" s="1"/>
      <c r="F655" s="1"/>
      <c r="G655" s="1"/>
      <c r="H655" s="1"/>
      <c r="I655" s="1"/>
      <c r="R655"/>
      <c r="S655"/>
      <c r="T655"/>
      <c r="U655"/>
      <c r="V655"/>
      <c r="W655"/>
      <c r="X655"/>
      <c r="Y655"/>
      <c r="Z655"/>
      <c r="AA655"/>
      <c r="AB655"/>
      <c r="AK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row>
    <row r="656" spans="4:86" ht="15">
      <c r="D656" s="1"/>
      <c r="E656" s="1"/>
      <c r="F656" s="1"/>
      <c r="G656" s="1"/>
      <c r="H656" s="1"/>
      <c r="I656" s="1"/>
      <c r="R656"/>
      <c r="S656"/>
      <c r="T656"/>
      <c r="U656"/>
      <c r="V656"/>
      <c r="W656"/>
      <c r="X656"/>
      <c r="Y656"/>
      <c r="Z656"/>
      <c r="AA656"/>
      <c r="AB656"/>
      <c r="AK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row>
    <row r="657" spans="4:86" ht="15">
      <c r="D657" s="1"/>
      <c r="E657" s="1"/>
      <c r="F657" s="1"/>
      <c r="G657" s="1"/>
      <c r="H657" s="1"/>
      <c r="I657" s="1"/>
      <c r="R657"/>
      <c r="S657"/>
      <c r="T657"/>
      <c r="U657"/>
      <c r="V657"/>
      <c r="W657"/>
      <c r="X657"/>
      <c r="Y657"/>
      <c r="Z657"/>
      <c r="AA657"/>
      <c r="AB657"/>
      <c r="AK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row>
    <row r="658" spans="4:86" ht="15">
      <c r="D658" s="1"/>
      <c r="E658" s="1"/>
      <c r="F658" s="1"/>
      <c r="G658" s="1"/>
      <c r="H658" s="1"/>
      <c r="I658" s="1"/>
      <c r="R658"/>
      <c r="S658"/>
      <c r="T658"/>
      <c r="U658"/>
      <c r="V658"/>
      <c r="W658"/>
      <c r="X658"/>
      <c r="Y658"/>
      <c r="Z658"/>
      <c r="AA658"/>
      <c r="AB658"/>
      <c r="AK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row>
    <row r="659" spans="4:86" ht="15">
      <c r="D659" s="1"/>
      <c r="E659" s="1"/>
      <c r="F659" s="1"/>
      <c r="G659" s="1"/>
      <c r="H659" s="1"/>
      <c r="I659" s="1"/>
      <c r="R659"/>
      <c r="S659"/>
      <c r="T659"/>
      <c r="U659"/>
      <c r="V659"/>
      <c r="W659"/>
      <c r="X659"/>
      <c r="Y659"/>
      <c r="Z659"/>
      <c r="AA659"/>
      <c r="AB659"/>
      <c r="AK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row>
    <row r="660" spans="4:86" ht="15">
      <c r="D660" s="1"/>
      <c r="E660" s="1"/>
      <c r="F660" s="1"/>
      <c r="G660" s="1"/>
      <c r="H660" s="1"/>
      <c r="I660" s="1"/>
      <c r="R660"/>
      <c r="S660"/>
      <c r="T660"/>
      <c r="U660"/>
      <c r="V660"/>
      <c r="W660"/>
      <c r="X660"/>
      <c r="Y660"/>
      <c r="Z660"/>
      <c r="AA660"/>
      <c r="AB660"/>
      <c r="AK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row>
    <row r="661" spans="4:86" ht="15">
      <c r="D661" s="1"/>
      <c r="E661" s="1"/>
      <c r="F661" s="1"/>
      <c r="G661" s="1"/>
      <c r="H661" s="1"/>
      <c r="I661" s="1"/>
      <c r="R661"/>
      <c r="S661"/>
      <c r="T661"/>
      <c r="U661"/>
      <c r="V661"/>
      <c r="W661"/>
      <c r="X661"/>
      <c r="Y661"/>
      <c r="Z661"/>
      <c r="AA661"/>
      <c r="AB661"/>
      <c r="AK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row>
    <row r="662" spans="4:86" ht="15">
      <c r="D662" s="1"/>
      <c r="E662" s="1"/>
      <c r="F662" s="1"/>
      <c r="G662" s="1"/>
      <c r="H662" s="1"/>
      <c r="I662" s="1"/>
      <c r="R662"/>
      <c r="S662"/>
      <c r="T662"/>
      <c r="U662"/>
      <c r="V662"/>
      <c r="W662"/>
      <c r="X662"/>
      <c r="Y662"/>
      <c r="Z662"/>
      <c r="AA662"/>
      <c r="AB662"/>
      <c r="AK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row>
    <row r="663" spans="4:86" ht="15">
      <c r="D663" s="1"/>
      <c r="E663" s="1"/>
      <c r="F663" s="1"/>
      <c r="G663" s="1"/>
      <c r="H663" s="1"/>
      <c r="I663" s="1"/>
      <c r="R663"/>
      <c r="S663"/>
      <c r="T663"/>
      <c r="U663"/>
      <c r="V663"/>
      <c r="W663"/>
      <c r="X663"/>
      <c r="Y663"/>
      <c r="Z663"/>
      <c r="AA663"/>
      <c r="AB663"/>
      <c r="AK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row>
    <row r="664" spans="4:86" ht="15">
      <c r="D664" s="1"/>
      <c r="E664" s="1"/>
      <c r="F664" s="1"/>
      <c r="G664" s="1"/>
      <c r="H664" s="1"/>
      <c r="I664" s="1"/>
      <c r="R664"/>
      <c r="S664"/>
      <c r="T664"/>
      <c r="U664"/>
      <c r="V664"/>
      <c r="W664"/>
      <c r="X664"/>
      <c r="Y664"/>
      <c r="Z664"/>
      <c r="AA664"/>
      <c r="AB664"/>
      <c r="AK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row>
    <row r="665" spans="4:86" ht="15">
      <c r="D665" s="1"/>
      <c r="E665" s="1"/>
      <c r="F665" s="1"/>
      <c r="G665" s="1"/>
      <c r="H665" s="1"/>
      <c r="I665" s="1"/>
      <c r="R665"/>
      <c r="S665"/>
      <c r="T665"/>
      <c r="U665"/>
      <c r="V665"/>
      <c r="W665"/>
      <c r="X665"/>
      <c r="Y665"/>
      <c r="Z665"/>
      <c r="AA665"/>
      <c r="AB665"/>
      <c r="AK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row>
    <row r="666" spans="4:86" ht="15">
      <c r="D666" s="1"/>
      <c r="E666" s="1"/>
      <c r="F666" s="1"/>
      <c r="G666" s="1"/>
      <c r="H666" s="1"/>
      <c r="I666" s="1"/>
      <c r="R666"/>
      <c r="S666"/>
      <c r="T666"/>
      <c r="U666"/>
      <c r="V666"/>
      <c r="W666"/>
      <c r="X666"/>
      <c r="Y666"/>
      <c r="Z666"/>
      <c r="AA666"/>
      <c r="AB666"/>
      <c r="AK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row>
    <row r="667" spans="4:86" ht="15">
      <c r="D667" s="1"/>
      <c r="E667" s="1"/>
      <c r="F667" s="1"/>
      <c r="G667" s="1"/>
      <c r="H667" s="1"/>
      <c r="I667" s="1"/>
      <c r="R667"/>
      <c r="S667"/>
      <c r="T667"/>
      <c r="U667"/>
      <c r="V667"/>
      <c r="W667"/>
      <c r="X667"/>
      <c r="Y667"/>
      <c r="Z667"/>
      <c r="AA667"/>
      <c r="AB667"/>
      <c r="AK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row>
    <row r="668" spans="4:86" ht="15">
      <c r="D668" s="1"/>
      <c r="E668" s="1"/>
      <c r="F668" s="1"/>
      <c r="G668" s="1"/>
      <c r="H668" s="1"/>
      <c r="I668" s="1"/>
      <c r="R668"/>
      <c r="S668"/>
      <c r="T668"/>
      <c r="U668"/>
      <c r="V668"/>
      <c r="W668"/>
      <c r="X668"/>
      <c r="Y668"/>
      <c r="Z668"/>
      <c r="AA668"/>
      <c r="AB668"/>
      <c r="AK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row>
    <row r="669" spans="4:86" ht="15">
      <c r="D669" s="1"/>
      <c r="E669" s="1"/>
      <c r="F669" s="1"/>
      <c r="G669" s="1"/>
      <c r="H669" s="1"/>
      <c r="I669" s="1"/>
      <c r="R669"/>
      <c r="S669"/>
      <c r="T669"/>
      <c r="U669"/>
      <c r="V669"/>
      <c r="W669"/>
      <c r="X669"/>
      <c r="Y669"/>
      <c r="Z669"/>
      <c r="AA669"/>
      <c r="AB669"/>
      <c r="AK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row>
    <row r="670" spans="4:86" ht="15">
      <c r="D670" s="1"/>
      <c r="E670" s="1"/>
      <c r="F670" s="1"/>
      <c r="G670" s="1"/>
      <c r="H670" s="1"/>
      <c r="I670" s="1"/>
      <c r="R670"/>
      <c r="S670"/>
      <c r="T670"/>
      <c r="U670"/>
      <c r="V670"/>
      <c r="W670"/>
      <c r="X670"/>
      <c r="Y670"/>
      <c r="Z670"/>
      <c r="AA670"/>
      <c r="AB670"/>
      <c r="AK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row>
    <row r="671" spans="4:86" ht="15">
      <c r="D671" s="1"/>
      <c r="E671" s="1"/>
      <c r="F671" s="1"/>
      <c r="G671" s="1"/>
      <c r="H671" s="1"/>
      <c r="I671" s="1"/>
      <c r="R671"/>
      <c r="S671"/>
      <c r="T671"/>
      <c r="U671"/>
      <c r="V671"/>
      <c r="W671"/>
      <c r="X671"/>
      <c r="Y671"/>
      <c r="Z671"/>
      <c r="AA671"/>
      <c r="AB671"/>
      <c r="AK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row>
    <row r="672" spans="4:86" ht="15">
      <c r="D672" s="1"/>
      <c r="E672" s="1"/>
      <c r="F672" s="1"/>
      <c r="G672" s="1"/>
      <c r="H672" s="1"/>
      <c r="I672" s="1"/>
      <c r="R672"/>
      <c r="S672"/>
      <c r="T672"/>
      <c r="U672"/>
      <c r="V672"/>
      <c r="W672"/>
      <c r="X672"/>
      <c r="Y672"/>
      <c r="Z672"/>
      <c r="AA672"/>
      <c r="AB672"/>
      <c r="AK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row>
    <row r="673" spans="4:86" ht="15">
      <c r="D673" s="1"/>
      <c r="E673" s="1"/>
      <c r="F673" s="1"/>
      <c r="G673" s="1"/>
      <c r="H673" s="1"/>
      <c r="I673" s="1"/>
      <c r="R673"/>
      <c r="S673"/>
      <c r="T673"/>
      <c r="U673"/>
      <c r="V673"/>
      <c r="W673"/>
      <c r="X673"/>
      <c r="Y673"/>
      <c r="Z673"/>
      <c r="AA673"/>
      <c r="AB673"/>
      <c r="AK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row>
    <row r="674" spans="4:86" ht="15">
      <c r="D674" s="1"/>
      <c r="E674" s="1"/>
      <c r="F674" s="1"/>
      <c r="G674" s="1"/>
      <c r="H674" s="1"/>
      <c r="I674" s="1"/>
      <c r="R674"/>
      <c r="S674"/>
      <c r="T674"/>
      <c r="U674"/>
      <c r="V674"/>
      <c r="W674"/>
      <c r="X674"/>
      <c r="Y674"/>
      <c r="Z674"/>
      <c r="AA674"/>
      <c r="AB674"/>
      <c r="AK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row>
    <row r="675" spans="4:86" ht="15">
      <c r="D675" s="1"/>
      <c r="E675" s="1"/>
      <c r="F675" s="1"/>
      <c r="G675" s="1"/>
      <c r="H675" s="1"/>
      <c r="I675" s="1"/>
      <c r="R675"/>
      <c r="S675"/>
      <c r="T675"/>
      <c r="U675"/>
      <c r="V675"/>
      <c r="W675"/>
      <c r="X675"/>
      <c r="Y675"/>
      <c r="Z675"/>
      <c r="AA675"/>
      <c r="AB675"/>
      <c r="AK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row>
    <row r="676" spans="4:86" ht="15">
      <c r="D676" s="1"/>
      <c r="E676" s="1"/>
      <c r="F676" s="1"/>
      <c r="G676" s="1"/>
      <c r="H676" s="1"/>
      <c r="I676" s="1"/>
      <c r="R676"/>
      <c r="S676"/>
      <c r="T676"/>
      <c r="U676"/>
      <c r="V676"/>
      <c r="W676"/>
      <c r="X676"/>
      <c r="Y676"/>
      <c r="Z676"/>
      <c r="AA676"/>
      <c r="AB676"/>
      <c r="AK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row>
    <row r="677" spans="4:86" ht="15">
      <c r="D677" s="1"/>
      <c r="E677" s="1"/>
      <c r="F677" s="1"/>
      <c r="G677" s="1"/>
      <c r="H677" s="1"/>
      <c r="I677" s="1"/>
      <c r="R677"/>
      <c r="S677"/>
      <c r="T677"/>
      <c r="U677"/>
      <c r="V677"/>
      <c r="W677"/>
      <c r="X677"/>
      <c r="Y677"/>
      <c r="Z677"/>
      <c r="AA677"/>
      <c r="AB677"/>
      <c r="AK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row>
    <row r="678" spans="4:86" ht="15">
      <c r="D678" s="1"/>
      <c r="E678" s="1"/>
      <c r="F678" s="1"/>
      <c r="G678" s="1"/>
      <c r="H678" s="1"/>
      <c r="I678" s="1"/>
      <c r="R678"/>
      <c r="S678"/>
      <c r="T678"/>
      <c r="U678"/>
      <c r="V678"/>
      <c r="W678"/>
      <c r="X678"/>
      <c r="Y678"/>
      <c r="Z678"/>
      <c r="AA678"/>
      <c r="AB678"/>
      <c r="AK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row>
    <row r="679" spans="4:86" ht="15">
      <c r="D679" s="1"/>
      <c r="E679" s="1"/>
      <c r="F679" s="1"/>
      <c r="G679" s="1"/>
      <c r="H679" s="1"/>
      <c r="I679" s="1"/>
      <c r="R679"/>
      <c r="S679"/>
      <c r="T679"/>
      <c r="U679"/>
      <c r="V679"/>
      <c r="W679"/>
      <c r="X679"/>
      <c r="Y679"/>
      <c r="Z679"/>
      <c r="AA679"/>
      <c r="AB679"/>
      <c r="AK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row>
    <row r="680" spans="4:86" ht="15">
      <c r="D680" s="1"/>
      <c r="E680" s="1"/>
      <c r="F680" s="1"/>
      <c r="G680" s="1"/>
      <c r="H680" s="1"/>
      <c r="I680" s="1"/>
      <c r="R680"/>
      <c r="S680"/>
      <c r="T680"/>
      <c r="U680"/>
      <c r="V680"/>
      <c r="W680"/>
      <c r="X680"/>
      <c r="Y680"/>
      <c r="Z680"/>
      <c r="AA680"/>
      <c r="AB680"/>
      <c r="AK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row>
    <row r="681" spans="4:86" ht="15">
      <c r="D681" s="1"/>
      <c r="E681" s="1"/>
      <c r="F681" s="1"/>
      <c r="G681" s="1"/>
      <c r="H681" s="1"/>
      <c r="I681" s="1"/>
      <c r="R681"/>
      <c r="S681"/>
      <c r="T681"/>
      <c r="U681"/>
      <c r="V681"/>
      <c r="W681"/>
      <c r="X681"/>
      <c r="Y681"/>
      <c r="Z681"/>
      <c r="AA681"/>
      <c r="AB681"/>
      <c r="AK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row>
    <row r="682" spans="4:86" ht="15">
      <c r="D682" s="1"/>
      <c r="E682" s="1"/>
      <c r="F682" s="1"/>
      <c r="G682" s="1"/>
      <c r="H682" s="1"/>
      <c r="I682" s="1"/>
      <c r="R682"/>
      <c r="S682"/>
      <c r="T682"/>
      <c r="U682"/>
      <c r="V682"/>
      <c r="W682"/>
      <c r="X682"/>
      <c r="Y682"/>
      <c r="Z682"/>
      <c r="AA682"/>
      <c r="AB682"/>
      <c r="AK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row>
    <row r="683" spans="4:86" ht="15">
      <c r="D683" s="1"/>
      <c r="E683" s="1"/>
      <c r="F683" s="1"/>
      <c r="G683" s="1"/>
      <c r="H683" s="1"/>
      <c r="I683" s="1"/>
      <c r="R683"/>
      <c r="S683"/>
      <c r="T683"/>
      <c r="U683"/>
      <c r="V683"/>
      <c r="W683"/>
      <c r="X683"/>
      <c r="Y683"/>
      <c r="Z683"/>
      <c r="AA683"/>
      <c r="AB683"/>
      <c r="AK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row>
    <row r="684" spans="4:86" ht="15">
      <c r="D684" s="1"/>
      <c r="E684" s="1"/>
      <c r="F684" s="1"/>
      <c r="G684" s="1"/>
      <c r="H684" s="1"/>
      <c r="I684" s="1"/>
      <c r="R684"/>
      <c r="S684"/>
      <c r="T684"/>
      <c r="U684"/>
      <c r="V684"/>
      <c r="W684"/>
      <c r="X684"/>
      <c r="Y684"/>
      <c r="Z684"/>
      <c r="AA684"/>
      <c r="AB684"/>
      <c r="AK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row>
    <row r="685" spans="4:86" ht="15">
      <c r="D685" s="1"/>
      <c r="E685" s="1"/>
      <c r="F685" s="1"/>
      <c r="G685" s="1"/>
      <c r="H685" s="1"/>
      <c r="I685" s="1"/>
      <c r="R685"/>
      <c r="S685"/>
      <c r="T685"/>
      <c r="U685"/>
      <c r="V685"/>
      <c r="W685"/>
      <c r="X685"/>
      <c r="Y685"/>
      <c r="Z685"/>
      <c r="AA685"/>
      <c r="AB685"/>
      <c r="AK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row>
    <row r="686" spans="4:86" ht="15">
      <c r="D686" s="1"/>
      <c r="E686" s="1"/>
      <c r="F686" s="1"/>
      <c r="G686" s="1"/>
      <c r="H686" s="1"/>
      <c r="I686" s="1"/>
      <c r="R686"/>
      <c r="S686"/>
      <c r="T686"/>
      <c r="U686"/>
      <c r="V686"/>
      <c r="W686"/>
      <c r="X686"/>
      <c r="Y686"/>
      <c r="Z686"/>
      <c r="AA686"/>
      <c r="AB686"/>
      <c r="AK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row>
    <row r="687" spans="4:86" ht="15">
      <c r="D687" s="1"/>
      <c r="E687" s="1"/>
      <c r="F687" s="1"/>
      <c r="G687" s="1"/>
      <c r="H687" s="1"/>
      <c r="I687" s="1"/>
      <c r="R687"/>
      <c r="S687"/>
      <c r="T687"/>
      <c r="U687"/>
      <c r="V687"/>
      <c r="W687"/>
      <c r="X687"/>
      <c r="Y687"/>
      <c r="Z687"/>
      <c r="AA687"/>
      <c r="AB687"/>
      <c r="AK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row>
    <row r="688" spans="4:86" ht="15">
      <c r="D688" s="1"/>
      <c r="E688" s="1"/>
      <c r="F688" s="1"/>
      <c r="G688" s="1"/>
      <c r="H688" s="1"/>
      <c r="I688" s="1"/>
      <c r="R688"/>
      <c r="S688"/>
      <c r="T688"/>
      <c r="U688"/>
      <c r="V688"/>
      <c r="W688"/>
      <c r="X688"/>
      <c r="Y688"/>
      <c r="Z688"/>
      <c r="AA688"/>
      <c r="AB688"/>
      <c r="AK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row>
    <row r="689" spans="4:86" ht="15">
      <c r="D689" s="1"/>
      <c r="E689" s="1"/>
      <c r="F689" s="1"/>
      <c r="G689" s="1"/>
      <c r="H689" s="1"/>
      <c r="I689" s="1"/>
      <c r="R689"/>
      <c r="S689"/>
      <c r="T689"/>
      <c r="U689"/>
      <c r="V689"/>
      <c r="W689"/>
      <c r="X689"/>
      <c r="Y689"/>
      <c r="Z689"/>
      <c r="AA689"/>
      <c r="AB689"/>
      <c r="AK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row>
    <row r="690" spans="4:86" ht="15">
      <c r="D690" s="1"/>
      <c r="E690" s="1"/>
      <c r="F690" s="1"/>
      <c r="G690" s="1"/>
      <c r="H690" s="1"/>
      <c r="I690" s="1"/>
      <c r="R690"/>
      <c r="S690"/>
      <c r="T690"/>
      <c r="U690"/>
      <c r="V690"/>
      <c r="W690"/>
      <c r="X690"/>
      <c r="Y690"/>
      <c r="Z690"/>
      <c r="AA690"/>
      <c r="AB690"/>
      <c r="AK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row>
    <row r="691" spans="4:86" ht="15">
      <c r="D691" s="1"/>
      <c r="E691" s="1"/>
      <c r="F691" s="1"/>
      <c r="G691" s="1"/>
      <c r="H691" s="1"/>
      <c r="I691" s="1"/>
      <c r="R691"/>
      <c r="S691"/>
      <c r="T691"/>
      <c r="U691"/>
      <c r="V691"/>
      <c r="W691"/>
      <c r="X691"/>
      <c r="Y691"/>
      <c r="Z691"/>
      <c r="AA691"/>
      <c r="AB691"/>
      <c r="AK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row>
    <row r="692" spans="4:86" ht="15">
      <c r="D692" s="1"/>
      <c r="E692" s="1"/>
      <c r="F692" s="1"/>
      <c r="G692" s="1"/>
      <c r="H692" s="1"/>
      <c r="I692" s="1"/>
      <c r="R692"/>
      <c r="S692"/>
      <c r="T692"/>
      <c r="U692"/>
      <c r="V692"/>
      <c r="W692"/>
      <c r="X692"/>
      <c r="Y692"/>
      <c r="Z692"/>
      <c r="AA692"/>
      <c r="AB692"/>
      <c r="AK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row>
    <row r="693" spans="4:86" ht="15">
      <c r="D693" s="1"/>
      <c r="E693" s="1"/>
      <c r="F693" s="1"/>
      <c r="G693" s="1"/>
      <c r="H693" s="1"/>
      <c r="I693" s="1"/>
      <c r="R693"/>
      <c r="S693"/>
      <c r="T693"/>
      <c r="U693"/>
      <c r="V693"/>
      <c r="W693"/>
      <c r="X693"/>
      <c r="Y693"/>
      <c r="Z693"/>
      <c r="AA693"/>
      <c r="AB693"/>
      <c r="AK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row>
    <row r="694" spans="4:86" ht="15">
      <c r="D694" s="1"/>
      <c r="E694" s="1"/>
      <c r="F694" s="1"/>
      <c r="G694" s="1"/>
      <c r="H694" s="1"/>
      <c r="I694" s="1"/>
      <c r="R694"/>
      <c r="S694"/>
      <c r="T694"/>
      <c r="U694"/>
      <c r="V694"/>
      <c r="W694"/>
      <c r="X694"/>
      <c r="Y694"/>
      <c r="Z694"/>
      <c r="AA694"/>
      <c r="AB694"/>
      <c r="AK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row>
    <row r="695" spans="4:86" ht="15">
      <c r="D695" s="1"/>
      <c r="E695" s="1"/>
      <c r="F695" s="1"/>
      <c r="G695" s="1"/>
      <c r="H695" s="1"/>
      <c r="I695" s="1"/>
      <c r="R695"/>
      <c r="S695"/>
      <c r="T695"/>
      <c r="U695"/>
      <c r="V695"/>
      <c r="W695"/>
      <c r="X695"/>
      <c r="Y695"/>
      <c r="Z695"/>
      <c r="AA695"/>
      <c r="AB695"/>
      <c r="AK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row>
    <row r="696" spans="4:86" ht="15">
      <c r="D696" s="1"/>
      <c r="E696" s="1"/>
      <c r="F696" s="1"/>
      <c r="G696" s="1"/>
      <c r="H696" s="1"/>
      <c r="I696" s="1"/>
      <c r="R696"/>
      <c r="S696"/>
      <c r="T696"/>
      <c r="U696"/>
      <c r="V696"/>
      <c r="W696"/>
      <c r="X696"/>
      <c r="Y696"/>
      <c r="Z696"/>
      <c r="AA696"/>
      <c r="AB696"/>
      <c r="AK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row>
    <row r="697" spans="4:86" ht="15">
      <c r="D697" s="1"/>
      <c r="E697" s="1"/>
      <c r="F697" s="1"/>
      <c r="G697" s="1"/>
      <c r="H697" s="1"/>
      <c r="I697" s="1"/>
      <c r="R697"/>
      <c r="S697"/>
      <c r="T697"/>
      <c r="U697"/>
      <c r="V697"/>
      <c r="W697"/>
      <c r="X697"/>
      <c r="Y697"/>
      <c r="Z697"/>
      <c r="AA697"/>
      <c r="AB697"/>
      <c r="AK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row>
    <row r="698" spans="4:86" ht="15">
      <c r="D698" s="1"/>
      <c r="E698" s="1"/>
      <c r="F698" s="1"/>
      <c r="G698" s="1"/>
      <c r="H698" s="1"/>
      <c r="I698" s="1"/>
      <c r="R698"/>
      <c r="S698"/>
      <c r="T698"/>
      <c r="U698"/>
      <c r="V698"/>
      <c r="W698"/>
      <c r="X698"/>
      <c r="Y698"/>
      <c r="Z698"/>
      <c r="AA698"/>
      <c r="AB698"/>
      <c r="AK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row>
    <row r="699" spans="4:86" ht="15">
      <c r="D699" s="1"/>
      <c r="E699" s="1"/>
      <c r="F699" s="1"/>
      <c r="G699" s="1"/>
      <c r="H699" s="1"/>
      <c r="I699" s="1"/>
      <c r="R699"/>
      <c r="S699"/>
      <c r="T699"/>
      <c r="U699"/>
      <c r="V699"/>
      <c r="W699"/>
      <c r="X699"/>
      <c r="Y699"/>
      <c r="Z699"/>
      <c r="AA699"/>
      <c r="AB699"/>
      <c r="AK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row>
    <row r="700" spans="4:86" ht="15">
      <c r="D700" s="1"/>
      <c r="E700" s="1"/>
      <c r="F700" s="1"/>
      <c r="G700" s="1"/>
      <c r="H700" s="1"/>
      <c r="I700" s="1"/>
      <c r="R700"/>
      <c r="S700"/>
      <c r="T700"/>
      <c r="U700"/>
      <c r="V700"/>
      <c r="W700"/>
      <c r="X700"/>
      <c r="Y700"/>
      <c r="Z700"/>
      <c r="AA700"/>
      <c r="AB700"/>
      <c r="AK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row>
    <row r="701" spans="4:86" ht="15">
      <c r="D701" s="1"/>
      <c r="E701" s="1"/>
      <c r="F701" s="1"/>
      <c r="G701" s="1"/>
      <c r="H701" s="1"/>
      <c r="I701" s="1"/>
      <c r="R701"/>
      <c r="S701"/>
      <c r="T701"/>
      <c r="U701"/>
      <c r="V701"/>
      <c r="W701"/>
      <c r="X701"/>
      <c r="Y701"/>
      <c r="Z701"/>
      <c r="AA701"/>
      <c r="AB701"/>
      <c r="AK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row>
    <row r="702" spans="4:86" ht="15">
      <c r="D702" s="1"/>
      <c r="E702" s="1"/>
      <c r="F702" s="1"/>
      <c r="G702" s="1"/>
      <c r="H702" s="1"/>
      <c r="I702" s="1"/>
      <c r="R702"/>
      <c r="S702"/>
      <c r="T702"/>
      <c r="U702"/>
      <c r="V702"/>
      <c r="W702"/>
      <c r="X702"/>
      <c r="Y702"/>
      <c r="Z702"/>
      <c r="AA702"/>
      <c r="AB702"/>
      <c r="AK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row>
    <row r="703" spans="4:86" ht="15">
      <c r="D703" s="1"/>
      <c r="E703" s="1"/>
      <c r="F703" s="1"/>
      <c r="G703" s="1"/>
      <c r="H703" s="1"/>
      <c r="I703" s="1"/>
      <c r="R703"/>
      <c r="S703"/>
      <c r="T703"/>
      <c r="U703"/>
      <c r="V703"/>
      <c r="W703"/>
      <c r="X703"/>
      <c r="Y703"/>
      <c r="Z703"/>
      <c r="AA703"/>
      <c r="AB703"/>
      <c r="AK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row>
    <row r="704" spans="4:86" ht="15">
      <c r="D704" s="1"/>
      <c r="E704" s="1"/>
      <c r="F704" s="1"/>
      <c r="G704" s="1"/>
      <c r="H704" s="1"/>
      <c r="I704" s="1"/>
      <c r="R704"/>
      <c r="S704"/>
      <c r="T704"/>
      <c r="U704"/>
      <c r="V704"/>
      <c r="W704"/>
      <c r="X704"/>
      <c r="Y704"/>
      <c r="Z704"/>
      <c r="AA704"/>
      <c r="AB704"/>
      <c r="AK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row>
    <row r="705" spans="4:86" ht="15">
      <c r="D705" s="1"/>
      <c r="E705" s="1"/>
      <c r="F705" s="1"/>
      <c r="G705" s="1"/>
      <c r="H705" s="1"/>
      <c r="I705" s="1"/>
      <c r="R705"/>
      <c r="S705"/>
      <c r="T705"/>
      <c r="U705"/>
      <c r="V705"/>
      <c r="W705"/>
      <c r="X705"/>
      <c r="Y705"/>
      <c r="Z705"/>
      <c r="AA705"/>
      <c r="AB705"/>
      <c r="AK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row>
    <row r="706" spans="4:86" ht="15">
      <c r="D706" s="1"/>
      <c r="E706" s="1"/>
      <c r="F706" s="1"/>
      <c r="G706" s="1"/>
      <c r="H706" s="1"/>
      <c r="I706" s="1"/>
      <c r="R706"/>
      <c r="S706"/>
      <c r="T706"/>
      <c r="U706"/>
      <c r="V706"/>
      <c r="W706"/>
      <c r="X706"/>
      <c r="Y706"/>
      <c r="Z706"/>
      <c r="AA706"/>
      <c r="AB706"/>
      <c r="AK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row>
    <row r="707" spans="4:86" ht="15">
      <c r="D707" s="1"/>
      <c r="E707" s="1"/>
      <c r="F707" s="1"/>
      <c r="G707" s="1"/>
      <c r="H707" s="1"/>
      <c r="I707" s="1"/>
      <c r="R707"/>
      <c r="S707"/>
      <c r="T707"/>
      <c r="U707"/>
      <c r="V707"/>
      <c r="W707"/>
      <c r="X707"/>
      <c r="Y707"/>
      <c r="Z707"/>
      <c r="AA707"/>
      <c r="AB707"/>
      <c r="AK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row>
    <row r="708" spans="4:86" ht="15">
      <c r="D708" s="1"/>
      <c r="E708" s="1"/>
      <c r="F708" s="1"/>
      <c r="G708" s="1"/>
      <c r="H708" s="1"/>
      <c r="I708" s="1"/>
      <c r="R708"/>
      <c r="S708"/>
      <c r="T708"/>
      <c r="U708"/>
      <c r="V708"/>
      <c r="W708"/>
      <c r="X708"/>
      <c r="Y708"/>
      <c r="Z708"/>
      <c r="AA708"/>
      <c r="AB708"/>
      <c r="AK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row>
    <row r="709" spans="4:86" ht="15">
      <c r="D709" s="1"/>
      <c r="E709" s="1"/>
      <c r="F709" s="1"/>
      <c r="G709" s="1"/>
      <c r="H709" s="1"/>
      <c r="I709" s="1"/>
      <c r="R709"/>
      <c r="S709"/>
      <c r="T709"/>
      <c r="U709"/>
      <c r="V709"/>
      <c r="W709"/>
      <c r="X709"/>
      <c r="Y709"/>
      <c r="Z709"/>
      <c r="AA709"/>
      <c r="AB709"/>
      <c r="AK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row>
    <row r="710" spans="4:86" ht="15">
      <c r="D710" s="1"/>
      <c r="E710" s="1"/>
      <c r="F710" s="1"/>
      <c r="G710" s="1"/>
      <c r="H710" s="1"/>
      <c r="I710" s="1"/>
      <c r="R710"/>
      <c r="S710"/>
      <c r="T710"/>
      <c r="U710"/>
      <c r="V710"/>
      <c r="W710"/>
      <c r="X710"/>
      <c r="Y710"/>
      <c r="Z710"/>
      <c r="AA710"/>
      <c r="AB710"/>
      <c r="AK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row>
    <row r="711" spans="4:86" ht="15">
      <c r="D711" s="1"/>
      <c r="E711" s="1"/>
      <c r="F711" s="1"/>
      <c r="G711" s="1"/>
      <c r="H711" s="1"/>
      <c r="I711" s="1"/>
      <c r="R711"/>
      <c r="S711"/>
      <c r="T711"/>
      <c r="U711"/>
      <c r="V711"/>
      <c r="W711"/>
      <c r="X711"/>
      <c r="Y711"/>
      <c r="Z711"/>
      <c r="AA711"/>
      <c r="AB711"/>
      <c r="AK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row>
    <row r="712" spans="4:86" ht="15">
      <c r="D712" s="1"/>
      <c r="E712" s="1"/>
      <c r="F712" s="1"/>
      <c r="G712" s="1"/>
      <c r="H712" s="1"/>
      <c r="I712" s="1"/>
      <c r="R712"/>
      <c r="S712"/>
      <c r="T712"/>
      <c r="U712"/>
      <c r="V712"/>
      <c r="W712"/>
      <c r="X712"/>
      <c r="Y712"/>
      <c r="Z712"/>
      <c r="AA712"/>
      <c r="AB712"/>
      <c r="AK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row>
    <row r="713" spans="4:86" ht="15">
      <c r="D713" s="1"/>
      <c r="E713" s="1"/>
      <c r="F713" s="1"/>
      <c r="G713" s="1"/>
      <c r="H713" s="1"/>
      <c r="I713" s="1"/>
      <c r="R713"/>
      <c r="S713"/>
      <c r="T713"/>
      <c r="U713"/>
      <c r="V713"/>
      <c r="W713"/>
      <c r="X713"/>
      <c r="Y713"/>
      <c r="Z713"/>
      <c r="AA713"/>
      <c r="AB713"/>
      <c r="AK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row>
    <row r="714" spans="4:86" ht="15">
      <c r="D714" s="1"/>
      <c r="E714" s="1"/>
      <c r="F714" s="1"/>
      <c r="G714" s="1"/>
      <c r="H714" s="1"/>
      <c r="I714" s="1"/>
      <c r="R714"/>
      <c r="S714"/>
      <c r="T714"/>
      <c r="U714"/>
      <c r="V714"/>
      <c r="W714"/>
      <c r="X714"/>
      <c r="Y714"/>
      <c r="Z714"/>
      <c r="AA714"/>
      <c r="AB714"/>
      <c r="AK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row>
    <row r="715" spans="4:86" ht="15">
      <c r="D715" s="1"/>
      <c r="E715" s="1"/>
      <c r="F715" s="1"/>
      <c r="G715" s="1"/>
      <c r="H715" s="1"/>
      <c r="I715" s="1"/>
      <c r="R715"/>
      <c r="S715"/>
      <c r="T715"/>
      <c r="U715"/>
      <c r="V715"/>
      <c r="W715"/>
      <c r="X715"/>
      <c r="Y715"/>
      <c r="Z715"/>
      <c r="AA715"/>
      <c r="AB715"/>
      <c r="AK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row>
    <row r="716" spans="4:86" ht="15">
      <c r="D716" s="1"/>
      <c r="E716" s="1"/>
      <c r="F716" s="1"/>
      <c r="G716" s="1"/>
      <c r="H716" s="1"/>
      <c r="I716" s="1"/>
      <c r="R716"/>
      <c r="S716"/>
      <c r="T716"/>
      <c r="U716"/>
      <c r="V716"/>
      <c r="W716"/>
      <c r="X716"/>
      <c r="Y716"/>
      <c r="Z716"/>
      <c r="AA716"/>
      <c r="AB716"/>
      <c r="AK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row>
    <row r="717" spans="4:86" ht="15">
      <c r="D717" s="1"/>
      <c r="E717" s="1"/>
      <c r="F717" s="1"/>
      <c r="G717" s="1"/>
      <c r="H717" s="1"/>
      <c r="I717" s="1"/>
      <c r="R717"/>
      <c r="S717"/>
      <c r="T717"/>
      <c r="U717"/>
      <c r="V717"/>
      <c r="W717"/>
      <c r="X717"/>
      <c r="Y717"/>
      <c r="Z717"/>
      <c r="AA717"/>
      <c r="AB717"/>
      <c r="AK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row>
    <row r="718" spans="4:86" ht="15">
      <c r="D718" s="1"/>
      <c r="E718" s="1"/>
      <c r="F718" s="1"/>
      <c r="G718" s="1"/>
      <c r="H718" s="1"/>
      <c r="I718" s="1"/>
      <c r="R718"/>
      <c r="S718"/>
      <c r="T718"/>
      <c r="U718"/>
      <c r="V718"/>
      <c r="W718"/>
      <c r="X718"/>
      <c r="Y718"/>
      <c r="Z718"/>
      <c r="AA718"/>
      <c r="AB718"/>
      <c r="AK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row>
    <row r="719" spans="4:86" ht="15">
      <c r="D719" s="1"/>
      <c r="E719" s="1"/>
      <c r="F719" s="1"/>
      <c r="G719" s="1"/>
      <c r="H719" s="1"/>
      <c r="I719" s="1"/>
      <c r="R719"/>
      <c r="S719"/>
      <c r="T719"/>
      <c r="U719"/>
      <c r="V719"/>
      <c r="W719"/>
      <c r="X719"/>
      <c r="Y719"/>
      <c r="Z719"/>
      <c r="AA719"/>
      <c r="AB719"/>
      <c r="AK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row>
    <row r="720" spans="4:86" ht="15">
      <c r="D720" s="1"/>
      <c r="E720" s="1"/>
      <c r="F720" s="1"/>
      <c r="G720" s="1"/>
      <c r="H720" s="1"/>
      <c r="I720" s="1"/>
      <c r="R720"/>
      <c r="S720"/>
      <c r="T720"/>
      <c r="U720"/>
      <c r="V720"/>
      <c r="W720"/>
      <c r="X720"/>
      <c r="Y720"/>
      <c r="Z720"/>
      <c r="AA720"/>
      <c r="AB720"/>
      <c r="AK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row>
    <row r="721" spans="4:86" ht="15">
      <c r="D721" s="1"/>
      <c r="E721" s="1"/>
      <c r="F721" s="1"/>
      <c r="G721" s="1"/>
      <c r="H721" s="1"/>
      <c r="I721" s="1"/>
      <c r="R721"/>
      <c r="S721"/>
      <c r="T721"/>
      <c r="U721"/>
      <c r="V721"/>
      <c r="W721"/>
      <c r="X721"/>
      <c r="Y721"/>
      <c r="Z721"/>
      <c r="AA721"/>
      <c r="AB721"/>
      <c r="AK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row>
    <row r="722" spans="4:86" ht="15">
      <c r="D722" s="1"/>
      <c r="E722" s="1"/>
      <c r="F722" s="1"/>
      <c r="G722" s="1"/>
      <c r="H722" s="1"/>
      <c r="I722" s="1"/>
      <c r="R722"/>
      <c r="S722"/>
      <c r="T722"/>
      <c r="U722"/>
      <c r="V722"/>
      <c r="W722"/>
      <c r="X722"/>
      <c r="Y722"/>
      <c r="Z722"/>
      <c r="AA722"/>
      <c r="AB722"/>
      <c r="AK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row>
    <row r="723" spans="4:86" ht="15">
      <c r="D723" s="1"/>
      <c r="E723" s="1"/>
      <c r="F723" s="1"/>
      <c r="G723" s="1"/>
      <c r="H723" s="1"/>
      <c r="I723" s="1"/>
      <c r="R723"/>
      <c r="S723"/>
      <c r="T723"/>
      <c r="U723"/>
      <c r="V723"/>
      <c r="W723"/>
      <c r="X723"/>
      <c r="Y723"/>
      <c r="Z723"/>
      <c r="AA723"/>
      <c r="AB723"/>
      <c r="AK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row>
    <row r="724" spans="4:86" ht="15">
      <c r="D724" s="1"/>
      <c r="E724" s="1"/>
      <c r="F724" s="1"/>
      <c r="G724" s="1"/>
      <c r="H724" s="1"/>
      <c r="I724" s="1"/>
      <c r="R724"/>
      <c r="S724"/>
      <c r="T724"/>
      <c r="U724"/>
      <c r="V724"/>
      <c r="W724"/>
      <c r="X724"/>
      <c r="Y724"/>
      <c r="Z724"/>
      <c r="AA724"/>
      <c r="AB724"/>
      <c r="AK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row>
    <row r="725" spans="4:86" ht="15">
      <c r="D725" s="1"/>
      <c r="E725" s="1"/>
      <c r="F725" s="1"/>
      <c r="G725" s="1"/>
      <c r="H725" s="1"/>
      <c r="I725" s="1"/>
      <c r="R725"/>
      <c r="S725"/>
      <c r="T725"/>
      <c r="U725"/>
      <c r="V725"/>
      <c r="W725"/>
      <c r="X725"/>
      <c r="Y725"/>
      <c r="Z725"/>
      <c r="AA725"/>
      <c r="AB725"/>
      <c r="AK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row>
    <row r="726" spans="4:86" ht="15">
      <c r="D726" s="1"/>
      <c r="E726" s="1"/>
      <c r="F726" s="1"/>
      <c r="G726" s="1"/>
      <c r="H726" s="1"/>
      <c r="I726" s="1"/>
      <c r="R726"/>
      <c r="S726"/>
      <c r="T726"/>
      <c r="U726"/>
      <c r="V726"/>
      <c r="W726"/>
      <c r="X726"/>
      <c r="Y726"/>
      <c r="Z726"/>
      <c r="AA726"/>
      <c r="AB726"/>
      <c r="AK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row>
    <row r="727" spans="4:86" ht="15">
      <c r="D727" s="1"/>
      <c r="E727" s="1"/>
      <c r="F727" s="1"/>
      <c r="G727" s="1"/>
      <c r="H727" s="1"/>
      <c r="I727" s="1"/>
      <c r="R727"/>
      <c r="S727"/>
      <c r="T727"/>
      <c r="U727"/>
      <c r="V727"/>
      <c r="W727"/>
      <c r="X727"/>
      <c r="Y727"/>
      <c r="Z727"/>
      <c r="AA727"/>
      <c r="AB727"/>
      <c r="AK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row>
    <row r="728" spans="4:86" ht="15">
      <c r="D728" s="1"/>
      <c r="E728" s="1"/>
      <c r="F728" s="1"/>
      <c r="G728" s="1"/>
      <c r="H728" s="1"/>
      <c r="I728" s="1"/>
      <c r="R728"/>
      <c r="S728"/>
      <c r="T728"/>
      <c r="U728"/>
      <c r="V728"/>
      <c r="W728"/>
      <c r="X728"/>
      <c r="Y728"/>
      <c r="Z728"/>
      <c r="AA728"/>
      <c r="AB728"/>
      <c r="AK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row>
    <row r="729" spans="4:86" ht="15">
      <c r="D729" s="1"/>
      <c r="E729" s="1"/>
      <c r="F729" s="1"/>
      <c r="G729" s="1"/>
      <c r="H729" s="1"/>
      <c r="I729" s="1"/>
      <c r="R729"/>
      <c r="S729"/>
      <c r="T729"/>
      <c r="U729"/>
      <c r="V729"/>
      <c r="W729"/>
      <c r="X729"/>
      <c r="Y729"/>
      <c r="Z729"/>
      <c r="AA729"/>
      <c r="AB729"/>
      <c r="AK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row>
    <row r="730" spans="4:86" ht="15">
      <c r="D730" s="1"/>
      <c r="E730" s="1"/>
      <c r="F730" s="1"/>
      <c r="G730" s="1"/>
      <c r="H730" s="1"/>
      <c r="I730" s="1"/>
      <c r="R730"/>
      <c r="S730"/>
      <c r="T730"/>
      <c r="U730"/>
      <c r="V730"/>
      <c r="W730"/>
      <c r="X730"/>
      <c r="Y730"/>
      <c r="Z730"/>
      <c r="AA730"/>
      <c r="AB730"/>
      <c r="AK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row>
    <row r="731" spans="4:86" ht="15">
      <c r="D731" s="1"/>
      <c r="E731" s="1"/>
      <c r="F731" s="1"/>
      <c r="G731" s="1"/>
      <c r="H731" s="1"/>
      <c r="I731" s="1"/>
      <c r="R731"/>
      <c r="S731"/>
      <c r="T731"/>
      <c r="U731"/>
      <c r="V731"/>
      <c r="W731"/>
      <c r="X731"/>
      <c r="Y731"/>
      <c r="Z731"/>
      <c r="AA731"/>
      <c r="AB731"/>
      <c r="AK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row>
    <row r="732" spans="4:86" ht="15">
      <c r="D732" s="1"/>
      <c r="E732" s="1"/>
      <c r="F732" s="1"/>
      <c r="G732" s="1"/>
      <c r="H732" s="1"/>
      <c r="I732" s="1"/>
      <c r="R732"/>
      <c r="S732"/>
      <c r="T732"/>
      <c r="U732"/>
      <c r="V732"/>
      <c r="W732"/>
      <c r="X732"/>
      <c r="Y732"/>
      <c r="Z732"/>
      <c r="AA732"/>
      <c r="AB732"/>
      <c r="AK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row>
    <row r="733" spans="4:86" ht="15">
      <c r="D733" s="1"/>
      <c r="E733" s="1"/>
      <c r="F733" s="1"/>
      <c r="G733" s="1"/>
      <c r="H733" s="1"/>
      <c r="I733" s="1"/>
      <c r="R733"/>
      <c r="S733"/>
      <c r="T733"/>
      <c r="U733"/>
      <c r="V733"/>
      <c r="W733"/>
      <c r="X733"/>
      <c r="Y733"/>
      <c r="Z733"/>
      <c r="AA733"/>
      <c r="AB733"/>
      <c r="AK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row>
    <row r="734" spans="4:86" ht="15">
      <c r="D734" s="1"/>
      <c r="E734" s="1"/>
      <c r="F734" s="1"/>
      <c r="G734" s="1"/>
      <c r="H734" s="1"/>
      <c r="I734" s="1"/>
      <c r="R734"/>
      <c r="S734"/>
      <c r="T734"/>
      <c r="U734"/>
      <c r="V734"/>
      <c r="W734"/>
      <c r="X734"/>
      <c r="Y734"/>
      <c r="Z734"/>
      <c r="AA734"/>
      <c r="AB734"/>
      <c r="AK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row>
    <row r="735" spans="4:86" ht="15">
      <c r="D735" s="1"/>
      <c r="E735" s="1"/>
      <c r="F735" s="1"/>
      <c r="G735" s="1"/>
      <c r="H735" s="1"/>
      <c r="I735" s="1"/>
      <c r="R735"/>
      <c r="S735"/>
      <c r="T735"/>
      <c r="U735"/>
      <c r="V735"/>
      <c r="W735"/>
      <c r="X735"/>
      <c r="Y735"/>
      <c r="Z735"/>
      <c r="AA735"/>
      <c r="AB735"/>
      <c r="AK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row>
    <row r="736" spans="4:86" ht="15">
      <c r="D736" s="1"/>
      <c r="E736" s="1"/>
      <c r="F736" s="1"/>
      <c r="G736" s="1"/>
      <c r="H736" s="1"/>
      <c r="I736" s="1"/>
      <c r="R736"/>
      <c r="S736"/>
      <c r="T736"/>
      <c r="U736"/>
      <c r="V736"/>
      <c r="W736"/>
      <c r="X736"/>
      <c r="Y736"/>
      <c r="Z736"/>
      <c r="AA736"/>
      <c r="AB736"/>
      <c r="AK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row>
    <row r="737" spans="4:86" ht="15">
      <c r="D737" s="1"/>
      <c r="E737" s="1"/>
      <c r="F737" s="1"/>
      <c r="G737" s="1"/>
      <c r="H737" s="1"/>
      <c r="I737" s="1"/>
      <c r="R737"/>
      <c r="S737"/>
      <c r="T737"/>
      <c r="U737"/>
      <c r="V737"/>
      <c r="W737"/>
      <c r="X737"/>
      <c r="Y737"/>
      <c r="Z737"/>
      <c r="AA737"/>
      <c r="AB737"/>
      <c r="AK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row>
    <row r="738" spans="4:86" ht="15">
      <c r="D738" s="1"/>
      <c r="E738" s="1"/>
      <c r="F738" s="1"/>
      <c r="G738" s="1"/>
      <c r="H738" s="1"/>
      <c r="I738" s="1"/>
      <c r="R738"/>
      <c r="S738"/>
      <c r="T738"/>
      <c r="U738"/>
      <c r="V738"/>
      <c r="W738"/>
      <c r="X738"/>
      <c r="Y738"/>
      <c r="Z738"/>
      <c r="AA738"/>
      <c r="AB738"/>
      <c r="AK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row>
    <row r="739" spans="4:86" ht="15">
      <c r="D739" s="1"/>
      <c r="E739" s="1"/>
      <c r="F739" s="1"/>
      <c r="G739" s="1"/>
      <c r="H739" s="1"/>
      <c r="I739" s="1"/>
      <c r="R739"/>
      <c r="S739"/>
      <c r="T739"/>
      <c r="U739"/>
      <c r="V739"/>
      <c r="W739"/>
      <c r="X739"/>
      <c r="Y739"/>
      <c r="Z739"/>
      <c r="AA739"/>
      <c r="AB739"/>
      <c r="AK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row>
    <row r="740" spans="4:86" ht="15">
      <c r="D740" s="1"/>
      <c r="E740" s="1"/>
      <c r="F740" s="1"/>
      <c r="G740" s="1"/>
      <c r="H740" s="1"/>
      <c r="I740" s="1"/>
      <c r="R740"/>
      <c r="S740"/>
      <c r="T740"/>
      <c r="U740"/>
      <c r="V740"/>
      <c r="W740"/>
      <c r="X740"/>
      <c r="Y740"/>
      <c r="Z740"/>
      <c r="AA740"/>
      <c r="AB740"/>
      <c r="AK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row>
    <row r="741" spans="4:86" ht="15">
      <c r="D741" s="1"/>
      <c r="E741" s="1"/>
      <c r="F741" s="1"/>
      <c r="G741" s="1"/>
      <c r="H741" s="1"/>
      <c r="I741" s="1"/>
      <c r="R741"/>
      <c r="S741"/>
      <c r="T741"/>
      <c r="U741"/>
      <c r="V741"/>
      <c r="W741"/>
      <c r="X741"/>
      <c r="Y741"/>
      <c r="Z741"/>
      <c r="AA741"/>
      <c r="AB741"/>
      <c r="AK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row>
  </sheetData>
  <sheetProtection/>
  <mergeCells count="69">
    <mergeCell ref="W2:AC2"/>
    <mergeCell ref="AC293:AC294"/>
    <mergeCell ref="AL238:AL239"/>
    <mergeCell ref="AC238:AC240"/>
    <mergeCell ref="AC195:AC196"/>
    <mergeCell ref="AC211:AC212"/>
    <mergeCell ref="AC223:AC224"/>
    <mergeCell ref="AH238:AH239"/>
    <mergeCell ref="AK238:AK239"/>
    <mergeCell ref="J13:AL13"/>
    <mergeCell ref="E19:F21"/>
    <mergeCell ref="AC308:AC309"/>
    <mergeCell ref="AI238:AI239"/>
    <mergeCell ref="AC296:AC297"/>
    <mergeCell ref="AD238:AD239"/>
    <mergeCell ref="AE238:AE239"/>
    <mergeCell ref="AG238:AG239"/>
    <mergeCell ref="AC260:AC261"/>
    <mergeCell ref="AF238:AF239"/>
    <mergeCell ref="AC269:AC270"/>
    <mergeCell ref="G19:H21"/>
    <mergeCell ref="AC305:AC306"/>
    <mergeCell ref="AC315:AC316"/>
    <mergeCell ref="AC234:AC235"/>
    <mergeCell ref="AK18:AL19"/>
    <mergeCell ref="AC199:AC200"/>
    <mergeCell ref="AC65:AC66"/>
    <mergeCell ref="AC208:AC209"/>
    <mergeCell ref="AC266:AC267"/>
    <mergeCell ref="AC318:AC319"/>
    <mergeCell ref="X21:Z21"/>
    <mergeCell ref="S18:AB20"/>
    <mergeCell ref="AK1:AL1"/>
    <mergeCell ref="D6:AL6"/>
    <mergeCell ref="D9:AL9"/>
    <mergeCell ref="AC133:AC134"/>
    <mergeCell ref="D7:AL7"/>
    <mergeCell ref="D8:AL8"/>
    <mergeCell ref="D11:AL11"/>
    <mergeCell ref="B19:D21"/>
    <mergeCell ref="I21:J21"/>
    <mergeCell ref="A127:A338"/>
    <mergeCell ref="D10:AL10"/>
    <mergeCell ref="AC136:AC137"/>
    <mergeCell ref="AC49:AC50"/>
    <mergeCell ref="AC55:AC56"/>
    <mergeCell ref="AC45:AC46"/>
    <mergeCell ref="AC128:AC129"/>
    <mergeCell ref="AC159:AC160"/>
    <mergeCell ref="J14:AL14"/>
    <mergeCell ref="AC153:AC154"/>
    <mergeCell ref="AC130:AC131"/>
    <mergeCell ref="J17:AC17"/>
    <mergeCell ref="S21:T21"/>
    <mergeCell ref="AD18:AD20"/>
    <mergeCell ref="AA21:AB21"/>
    <mergeCell ref="AE18:AJ19"/>
    <mergeCell ref="AC68:AC69"/>
    <mergeCell ref="B18:R18"/>
    <mergeCell ref="AG2:AL4"/>
    <mergeCell ref="B395:AL398"/>
    <mergeCell ref="J15:AC15"/>
    <mergeCell ref="J16:AC16"/>
    <mergeCell ref="I19:R20"/>
    <mergeCell ref="N21:R21"/>
    <mergeCell ref="L21:M21"/>
    <mergeCell ref="AC114:AC115"/>
    <mergeCell ref="AC18:AC21"/>
    <mergeCell ref="AC88:AC89"/>
  </mergeCells>
  <printOptions horizontalCentered="1"/>
  <pageMargins left="0.1968503937007874" right="0.1968503937007874" top="0.3937007874015748" bottom="0.1968503937007874" header="0.31496062992125984" footer="0.15748031496062992"/>
  <pageSetup firstPageNumber="34" useFirstPageNumber="1" fitToHeight="0" fitToWidth="1" horizontalDpi="600" verticalDpi="600" orientation="landscape" paperSize="9" scale="52" r:id="rId1"/>
  <rowBreaks count="3" manualBreakCount="3">
    <brk id="352" max="37" man="1"/>
    <brk id="395" max="37" man="1"/>
    <brk id="39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Пользователь</cp:lastModifiedBy>
  <cp:lastPrinted>2021-01-11T07:38:50Z</cp:lastPrinted>
  <dcterms:created xsi:type="dcterms:W3CDTF">2011-12-09T07:36:49Z</dcterms:created>
  <dcterms:modified xsi:type="dcterms:W3CDTF">2021-01-11T07:38:54Z</dcterms:modified>
  <cp:category/>
  <cp:version/>
  <cp:contentType/>
  <cp:contentStatus/>
</cp:coreProperties>
</file>